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3.xml" ContentType="application/vnd.openxmlformats-officedocument.spreadsheetml.pivotTable+xml"/>
  <Override PartName="/xl/pivotTables/pivotTable2.xml" ContentType="application/vnd.openxmlformats-officedocument.spreadsheetml.pivotTabl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ESTEBAN.ZUNIGA\Downloads\"/>
    </mc:Choice>
  </mc:AlternateContent>
  <xr:revisionPtr revIDLastSave="0" documentId="13_ncr:80001_{941E8DAF-295E-48B1-A2AF-D9DEB4025A15}" xr6:coauthVersionLast="36" xr6:coauthVersionMax="47" xr10:uidLastSave="{00000000-0000-0000-0000-000000000000}"/>
  <bookViews>
    <workbookView xWindow="0" yWindow="0" windowWidth="9675" windowHeight="7125" xr2:uid="{00000000-000D-0000-FFFF-FFFF00000000}"/>
  </bookViews>
  <sheets>
    <sheet name="POAI 2025" sheetId="1" r:id="rId1"/>
    <sheet name="Hoja2" sheetId="2" state="hidden" r:id="rId2"/>
    <sheet name="Hoja3" sheetId="3" state="hidden" r:id="rId3"/>
    <sheet name="PPI" sheetId="4" state="hidden" r:id="rId4"/>
    <sheet name="Hoja5" sheetId="5" state="hidden" r:id="rId5"/>
    <sheet name="Hoja4" sheetId="6" state="hidden" r:id="rId6"/>
  </sheets>
  <definedNames>
    <definedName name="_xlnm._FilterDatabase" localSheetId="0" hidden="1">'POAI 2025'!$B$6:$BJ$295</definedName>
    <definedName name="_xlnm._FilterDatabase" localSheetId="3" hidden="1">PPI!$A$8:$H$80</definedName>
  </definedNames>
  <calcPr calcId="191029"/>
  <pivotCaches>
    <pivotCache cacheId="0" r:id="rId7"/>
  </pivotCaches>
  <extLst>
    <ext uri="GoogleSheetsCustomDataVersion2">
      <go:sheetsCustomData xmlns:go="http://customooxmlschemas.google.com/" r:id="rId11" roundtripDataChecksum="5HLgehCz87Qd20sn4QXp1qLB6QulxbQJyIqXoRtmz20="/>
    </ext>
  </extLst>
</workbook>
</file>

<file path=xl/calcChain.xml><?xml version="1.0" encoding="utf-8"?>
<calcChain xmlns="http://schemas.openxmlformats.org/spreadsheetml/2006/main">
  <c r="F217" i="1" l="1"/>
  <c r="Y218" i="1" l="1"/>
  <c r="Y217" i="1"/>
  <c r="Y17" i="1" l="1"/>
  <c r="Y16" i="1"/>
  <c r="F16" i="1"/>
  <c r="F35" i="1" l="1"/>
  <c r="F34" i="1"/>
  <c r="F33" i="1"/>
  <c r="F32" i="1"/>
  <c r="Y35" i="1"/>
  <c r="Y34" i="1"/>
  <c r="Y33" i="1"/>
  <c r="Y32" i="1"/>
  <c r="F20" i="1" l="1"/>
  <c r="F172" i="1" l="1"/>
  <c r="F18" i="1"/>
  <c r="F196" i="1"/>
  <c r="F99" i="1"/>
  <c r="F102" i="1"/>
  <c r="Y109" i="1"/>
  <c r="Y108" i="1"/>
  <c r="BH295" i="1" l="1"/>
  <c r="E295" i="1"/>
  <c r="D295" i="1"/>
  <c r="BH294" i="1"/>
  <c r="BF294" i="1"/>
  <c r="AX294" i="1"/>
  <c r="AP294" i="1"/>
  <c r="AH294" i="1"/>
  <c r="Y294" i="1"/>
  <c r="BH293" i="1"/>
  <c r="AY293" i="1"/>
  <c r="BF293" i="1" s="1"/>
  <c r="AQ293" i="1"/>
  <c r="AX293" i="1" s="1"/>
  <c r="AI293" i="1"/>
  <c r="AP293" i="1" s="1"/>
  <c r="AA293" i="1"/>
  <c r="AH293" i="1" s="1"/>
  <c r="Y293" i="1"/>
  <c r="BH292" i="1"/>
  <c r="AY292" i="1"/>
  <c r="BF292" i="1" s="1"/>
  <c r="AQ292" i="1"/>
  <c r="AX292" i="1" s="1"/>
  <c r="AI292" i="1"/>
  <c r="AP292" i="1" s="1"/>
  <c r="AA292" i="1"/>
  <c r="AH292" i="1" s="1"/>
  <c r="Y292" i="1"/>
  <c r="BH291" i="1"/>
  <c r="BF291" i="1"/>
  <c r="AX291" i="1"/>
  <c r="AP291" i="1"/>
  <c r="AH291" i="1"/>
  <c r="Y291" i="1"/>
  <c r="BH290" i="1"/>
  <c r="BF290" i="1"/>
  <c r="AX290" i="1"/>
  <c r="AI290" i="1"/>
  <c r="AP290" i="1" s="1"/>
  <c r="AA290" i="1"/>
  <c r="AH290" i="1" s="1"/>
  <c r="Y290" i="1"/>
  <c r="F290" i="1"/>
  <c r="BH289" i="1"/>
  <c r="BF289" i="1"/>
  <c r="AX289" i="1"/>
  <c r="AP289" i="1"/>
  <c r="AH289" i="1"/>
  <c r="Y289" i="1"/>
  <c r="BH288" i="1"/>
  <c r="BF288" i="1"/>
  <c r="AX288" i="1"/>
  <c r="AP288" i="1"/>
  <c r="AH288" i="1"/>
  <c r="Y288" i="1"/>
  <c r="BH287" i="1"/>
  <c r="BF287" i="1"/>
  <c r="AX287" i="1"/>
  <c r="AP287" i="1"/>
  <c r="AH287" i="1"/>
  <c r="Y287" i="1"/>
  <c r="F287" i="1"/>
  <c r="BH286" i="1"/>
  <c r="BF286" i="1"/>
  <c r="AX286" i="1"/>
  <c r="AP286" i="1"/>
  <c r="AH286" i="1"/>
  <c r="Y286" i="1"/>
  <c r="BH285" i="1"/>
  <c r="BF285" i="1"/>
  <c r="AX285" i="1"/>
  <c r="AP285" i="1"/>
  <c r="AH285" i="1"/>
  <c r="Y285" i="1"/>
  <c r="F285" i="1"/>
  <c r="BH284" i="1"/>
  <c r="BF284" i="1"/>
  <c r="AX284" i="1"/>
  <c r="AP284" i="1"/>
  <c r="AH284" i="1"/>
  <c r="Y284" i="1"/>
  <c r="BH283" i="1"/>
  <c r="BF283" i="1"/>
  <c r="AX283" i="1"/>
  <c r="AP283" i="1"/>
  <c r="AH283" i="1"/>
  <c r="Y283" i="1"/>
  <c r="BH282" i="1"/>
  <c r="BF282" i="1"/>
  <c r="AX282" i="1"/>
  <c r="AP282" i="1"/>
  <c r="AH282" i="1"/>
  <c r="Y282" i="1"/>
  <c r="BH281" i="1"/>
  <c r="BF281" i="1"/>
  <c r="AX281" i="1"/>
  <c r="AP281" i="1"/>
  <c r="AH281" i="1"/>
  <c r="Y281" i="1"/>
  <c r="F281" i="1"/>
  <c r="BH280" i="1"/>
  <c r="BF280" i="1"/>
  <c r="AX280" i="1"/>
  <c r="AP280" i="1"/>
  <c r="AH280" i="1"/>
  <c r="Y280" i="1"/>
  <c r="BH279" i="1"/>
  <c r="BF279" i="1"/>
  <c r="AX279" i="1"/>
  <c r="AP279" i="1"/>
  <c r="AH279" i="1"/>
  <c r="Y279" i="1"/>
  <c r="BH278" i="1"/>
  <c r="BF278" i="1"/>
  <c r="AX278" i="1"/>
  <c r="AP278" i="1"/>
  <c r="AH278" i="1"/>
  <c r="Y278" i="1"/>
  <c r="BH277" i="1"/>
  <c r="BF277" i="1"/>
  <c r="AX277" i="1"/>
  <c r="AP277" i="1"/>
  <c r="AH277" i="1"/>
  <c r="Y277" i="1"/>
  <c r="F277" i="1"/>
  <c r="BH276" i="1"/>
  <c r="BF276" i="1"/>
  <c r="AX276" i="1"/>
  <c r="AP276" i="1"/>
  <c r="AH276" i="1"/>
  <c r="Y276" i="1"/>
  <c r="BH275" i="1"/>
  <c r="BF275" i="1"/>
  <c r="AX275" i="1"/>
  <c r="AP275" i="1"/>
  <c r="AH275" i="1"/>
  <c r="Y275" i="1"/>
  <c r="BH274" i="1"/>
  <c r="BF274" i="1"/>
  <c r="AX274" i="1"/>
  <c r="AP274" i="1"/>
  <c r="AH274" i="1"/>
  <c r="Y274" i="1"/>
  <c r="F274" i="1"/>
  <c r="BH273" i="1"/>
  <c r="BF273" i="1"/>
  <c r="AX273" i="1"/>
  <c r="AP273" i="1"/>
  <c r="AH273" i="1"/>
  <c r="Y273" i="1"/>
  <c r="BH272" i="1"/>
  <c r="BF272" i="1"/>
  <c r="AX272" i="1"/>
  <c r="AP272" i="1"/>
  <c r="AH272" i="1"/>
  <c r="Y272" i="1"/>
  <c r="BH271" i="1"/>
  <c r="BF271" i="1"/>
  <c r="AX271" i="1"/>
  <c r="AP271" i="1"/>
  <c r="AH271" i="1"/>
  <c r="Y271" i="1"/>
  <c r="F271" i="1"/>
  <c r="BH270" i="1"/>
  <c r="BF270" i="1"/>
  <c r="AX270" i="1"/>
  <c r="AP270" i="1"/>
  <c r="AH270" i="1"/>
  <c r="Y270" i="1"/>
  <c r="BH269" i="1"/>
  <c r="BF269" i="1"/>
  <c r="AX269" i="1"/>
  <c r="AP269" i="1"/>
  <c r="AH269" i="1"/>
  <c r="Y269" i="1"/>
  <c r="F269" i="1"/>
  <c r="BH268" i="1"/>
  <c r="BF268" i="1"/>
  <c r="AX268" i="1"/>
  <c r="AP268" i="1"/>
  <c r="AH268" i="1"/>
  <c r="Y268" i="1"/>
  <c r="BH267" i="1"/>
  <c r="BF267" i="1"/>
  <c r="AX267" i="1"/>
  <c r="AP267" i="1"/>
  <c r="AH267" i="1"/>
  <c r="Y267" i="1"/>
  <c r="BH266" i="1"/>
  <c r="BF266" i="1"/>
  <c r="AX266" i="1"/>
  <c r="AP266" i="1"/>
  <c r="AH266" i="1"/>
  <c r="Y266" i="1"/>
  <c r="BH265" i="1"/>
  <c r="BF265" i="1"/>
  <c r="AX265" i="1"/>
  <c r="AP265" i="1"/>
  <c r="AH265" i="1"/>
  <c r="Y265" i="1"/>
  <c r="BH264" i="1"/>
  <c r="BF264" i="1"/>
  <c r="AX264" i="1"/>
  <c r="AP264" i="1"/>
  <c r="AH264" i="1"/>
  <c r="Y264" i="1"/>
  <c r="BH263" i="1"/>
  <c r="AY263" i="1"/>
  <c r="BF263" i="1" s="1"/>
  <c r="AQ263" i="1"/>
  <c r="AX263" i="1" s="1"/>
  <c r="AI263" i="1"/>
  <c r="AP263" i="1" s="1"/>
  <c r="AA263" i="1"/>
  <c r="AH263" i="1" s="1"/>
  <c r="Y263" i="1"/>
  <c r="F263" i="1"/>
  <c r="BH262" i="1"/>
  <c r="BF262" i="1"/>
  <c r="AX262" i="1"/>
  <c r="AP262" i="1"/>
  <c r="AH262" i="1"/>
  <c r="Y262" i="1"/>
  <c r="BH261" i="1"/>
  <c r="BF261" i="1"/>
  <c r="AX261" i="1"/>
  <c r="AP261" i="1"/>
  <c r="AH261" i="1"/>
  <c r="Y261" i="1"/>
  <c r="BH260" i="1"/>
  <c r="BF260" i="1"/>
  <c r="AX260" i="1"/>
  <c r="AP260" i="1"/>
  <c r="AH260" i="1"/>
  <c r="Y260" i="1"/>
  <c r="BH259" i="1"/>
  <c r="BF259" i="1"/>
  <c r="AX259" i="1"/>
  <c r="AP259" i="1"/>
  <c r="AH259" i="1"/>
  <c r="Y259" i="1"/>
  <c r="BH258" i="1"/>
  <c r="BF258" i="1"/>
  <c r="AX258" i="1"/>
  <c r="AP258" i="1"/>
  <c r="AH258" i="1"/>
  <c r="Y258" i="1"/>
  <c r="BH257" i="1"/>
  <c r="BF257" i="1"/>
  <c r="AX257" i="1"/>
  <c r="AP257" i="1"/>
  <c r="AH257" i="1"/>
  <c r="Y257" i="1"/>
  <c r="BH256" i="1"/>
  <c r="BF256" i="1"/>
  <c r="AX256" i="1"/>
  <c r="AP256" i="1"/>
  <c r="AH256" i="1"/>
  <c r="Y256" i="1"/>
  <c r="BH255" i="1"/>
  <c r="BF255" i="1"/>
  <c r="AX255" i="1"/>
  <c r="AP255" i="1"/>
  <c r="AH255" i="1"/>
  <c r="Y255" i="1"/>
  <c r="F255" i="1"/>
  <c r="F254" i="1"/>
  <c r="R253" i="1"/>
  <c r="Y253" i="1" s="1"/>
  <c r="F253" i="1"/>
  <c r="Y252" i="1"/>
  <c r="F252" i="1"/>
  <c r="Y251" i="1"/>
  <c r="F251" i="1"/>
  <c r="BH250" i="1"/>
  <c r="BF250" i="1"/>
  <c r="AX250" i="1"/>
  <c r="AP250" i="1"/>
  <c r="AH250" i="1"/>
  <c r="Y250" i="1"/>
  <c r="BH249" i="1"/>
  <c r="BF249" i="1"/>
  <c r="AX249" i="1"/>
  <c r="AP249" i="1"/>
  <c r="AH249" i="1"/>
  <c r="Y249" i="1"/>
  <c r="BH248" i="1"/>
  <c r="BF248" i="1"/>
  <c r="AX248" i="1"/>
  <c r="AP248" i="1"/>
  <c r="AH248" i="1"/>
  <c r="Y248" i="1"/>
  <c r="BH247" i="1"/>
  <c r="BF247" i="1"/>
  <c r="AX247" i="1"/>
  <c r="AP247" i="1"/>
  <c r="AH247" i="1"/>
  <c r="Y247" i="1"/>
  <c r="BH246" i="1"/>
  <c r="BF246" i="1"/>
  <c r="AX246" i="1"/>
  <c r="AP246" i="1"/>
  <c r="AH246" i="1"/>
  <c r="Y246" i="1"/>
  <c r="BH245" i="1"/>
  <c r="BF245" i="1"/>
  <c r="AX245" i="1"/>
  <c r="AP245" i="1"/>
  <c r="AH245" i="1"/>
  <c r="Y245" i="1"/>
  <c r="BH244" i="1"/>
  <c r="BF244" i="1"/>
  <c r="AX244" i="1"/>
  <c r="AP244" i="1"/>
  <c r="AH244" i="1"/>
  <c r="Y244" i="1"/>
  <c r="BH243" i="1"/>
  <c r="BF243" i="1"/>
  <c r="AX243" i="1"/>
  <c r="AP243" i="1"/>
  <c r="AH243" i="1"/>
  <c r="Y243" i="1"/>
  <c r="BH242" i="1"/>
  <c r="BF242" i="1"/>
  <c r="AX242" i="1"/>
  <c r="AP242" i="1"/>
  <c r="AH242" i="1"/>
  <c r="Y242" i="1"/>
  <c r="BH241" i="1"/>
  <c r="BF241" i="1"/>
  <c r="AX241" i="1"/>
  <c r="AP241" i="1"/>
  <c r="AH241" i="1"/>
  <c r="Y241" i="1"/>
  <c r="BH240" i="1"/>
  <c r="BF240" i="1"/>
  <c r="AX240" i="1"/>
  <c r="AP240" i="1"/>
  <c r="AH240" i="1"/>
  <c r="Y240" i="1"/>
  <c r="BH239" i="1"/>
  <c r="BF239" i="1"/>
  <c r="AX239" i="1"/>
  <c r="AP239" i="1"/>
  <c r="AH239" i="1"/>
  <c r="Y239" i="1"/>
  <c r="BH238" i="1"/>
  <c r="BF238" i="1"/>
  <c r="AX238" i="1"/>
  <c r="AP238" i="1"/>
  <c r="AH238" i="1"/>
  <c r="Y238" i="1"/>
  <c r="BH237" i="1"/>
  <c r="BF237" i="1"/>
  <c r="AX237" i="1"/>
  <c r="AP237" i="1"/>
  <c r="AH237" i="1"/>
  <c r="Y237" i="1"/>
  <c r="BH236" i="1"/>
  <c r="BF236" i="1"/>
  <c r="AX236" i="1"/>
  <c r="AP236" i="1"/>
  <c r="AH236" i="1"/>
  <c r="Y236" i="1"/>
  <c r="BH235" i="1"/>
  <c r="BF235" i="1"/>
  <c r="AX235" i="1"/>
  <c r="AP235" i="1"/>
  <c r="AH235" i="1"/>
  <c r="Y235" i="1"/>
  <c r="BH234" i="1"/>
  <c r="BF234" i="1"/>
  <c r="AX234" i="1"/>
  <c r="AP234" i="1"/>
  <c r="AH234" i="1"/>
  <c r="Y234" i="1"/>
  <c r="BH233" i="1"/>
  <c r="BF233" i="1"/>
  <c r="AX233" i="1"/>
  <c r="AI233" i="1"/>
  <c r="AP233" i="1" s="1"/>
  <c r="AA233" i="1"/>
  <c r="AH233" i="1" s="1"/>
  <c r="Y233" i="1"/>
  <c r="BH232" i="1"/>
  <c r="R232" i="1"/>
  <c r="AI232" i="1" s="1"/>
  <c r="AP232" i="1" s="1"/>
  <c r="BH231" i="1"/>
  <c r="BF231" i="1"/>
  <c r="AX231" i="1"/>
  <c r="AP231" i="1"/>
  <c r="AH231" i="1"/>
  <c r="Y231" i="1"/>
  <c r="BH230" i="1"/>
  <c r="BF230" i="1"/>
  <c r="AX230" i="1"/>
  <c r="AP230" i="1"/>
  <c r="AH230" i="1"/>
  <c r="Y230" i="1"/>
  <c r="BH229" i="1"/>
  <c r="BF229" i="1"/>
  <c r="AX229" i="1"/>
  <c r="AP229" i="1"/>
  <c r="AH229" i="1"/>
  <c r="Y229" i="1"/>
  <c r="BH228" i="1"/>
  <c r="BF228" i="1"/>
  <c r="AX228" i="1"/>
  <c r="AP228" i="1"/>
  <c r="AH228" i="1"/>
  <c r="Y228" i="1"/>
  <c r="BH227" i="1"/>
  <c r="BF227" i="1"/>
  <c r="AX227" i="1"/>
  <c r="AP227" i="1"/>
  <c r="AH227" i="1"/>
  <c r="Y227" i="1"/>
  <c r="BH226" i="1"/>
  <c r="BF226" i="1"/>
  <c r="AX226" i="1"/>
  <c r="AP226" i="1"/>
  <c r="AH226" i="1"/>
  <c r="Y226" i="1"/>
  <c r="BH225" i="1"/>
  <c r="BF225" i="1"/>
  <c r="AX225" i="1"/>
  <c r="AP225" i="1"/>
  <c r="AH225" i="1"/>
  <c r="Y225" i="1"/>
  <c r="BH224" i="1"/>
  <c r="BF224" i="1"/>
  <c r="AX224" i="1"/>
  <c r="AP224" i="1"/>
  <c r="AH224" i="1"/>
  <c r="Y224" i="1"/>
  <c r="F224" i="1"/>
  <c r="BH223" i="1"/>
  <c r="BF223" i="1"/>
  <c r="AX223" i="1"/>
  <c r="AP223" i="1"/>
  <c r="AH223" i="1"/>
  <c r="Y223" i="1"/>
  <c r="F223" i="1"/>
  <c r="BH222" i="1"/>
  <c r="BF222" i="1"/>
  <c r="AX222" i="1"/>
  <c r="AP222" i="1"/>
  <c r="AH222" i="1"/>
  <c r="Y222" i="1"/>
  <c r="BH221" i="1"/>
  <c r="BF221" i="1"/>
  <c r="AX221" i="1"/>
  <c r="AP221" i="1"/>
  <c r="AH221" i="1"/>
  <c r="Y221" i="1"/>
  <c r="BH220" i="1"/>
  <c r="BF220" i="1"/>
  <c r="AX220" i="1"/>
  <c r="AP220" i="1"/>
  <c r="AH220" i="1"/>
  <c r="Y220" i="1"/>
  <c r="BH219" i="1"/>
  <c r="BF219" i="1"/>
  <c r="AX219" i="1"/>
  <c r="AP219" i="1"/>
  <c r="AH219" i="1"/>
  <c r="Y219" i="1"/>
  <c r="F219" i="1"/>
  <c r="BH216" i="1"/>
  <c r="BF216" i="1"/>
  <c r="AX216" i="1"/>
  <c r="AP216" i="1"/>
  <c r="AH216" i="1"/>
  <c r="Y216" i="1"/>
  <c r="F216" i="1"/>
  <c r="BH215" i="1"/>
  <c r="BF215" i="1"/>
  <c r="AX215" i="1"/>
  <c r="AP215" i="1"/>
  <c r="AH215" i="1"/>
  <c r="Y215" i="1"/>
  <c r="BH214" i="1"/>
  <c r="BF214" i="1"/>
  <c r="AX214" i="1"/>
  <c r="AP214" i="1"/>
  <c r="AH214" i="1"/>
  <c r="Y214" i="1"/>
  <c r="F214" i="1"/>
  <c r="BH213" i="1"/>
  <c r="BF213" i="1"/>
  <c r="AX213" i="1"/>
  <c r="AP213" i="1"/>
  <c r="AH213" i="1"/>
  <c r="Y213" i="1"/>
  <c r="BH212" i="1"/>
  <c r="BF212" i="1"/>
  <c r="AX212" i="1"/>
  <c r="AP212" i="1"/>
  <c r="AH212" i="1"/>
  <c r="Y212" i="1"/>
  <c r="F212" i="1"/>
  <c r="BH211" i="1"/>
  <c r="BF211" i="1"/>
  <c r="AX211" i="1"/>
  <c r="AP211" i="1"/>
  <c r="AH211" i="1"/>
  <c r="Y211" i="1"/>
  <c r="BH210" i="1"/>
  <c r="BF210" i="1"/>
  <c r="AX210" i="1"/>
  <c r="AP210" i="1"/>
  <c r="AH210" i="1"/>
  <c r="Y210" i="1"/>
  <c r="BH209" i="1"/>
  <c r="BF209" i="1"/>
  <c r="AX209" i="1"/>
  <c r="AP209" i="1"/>
  <c r="AH209" i="1"/>
  <c r="Y209" i="1"/>
  <c r="BH208" i="1"/>
  <c r="BF208" i="1"/>
  <c r="AX208" i="1"/>
  <c r="AP208" i="1"/>
  <c r="AH208" i="1"/>
  <c r="Y208" i="1"/>
  <c r="BH207" i="1"/>
  <c r="BF207" i="1"/>
  <c r="AX207" i="1"/>
  <c r="AP207" i="1"/>
  <c r="AH207" i="1"/>
  <c r="Y207" i="1"/>
  <c r="F207" i="1"/>
  <c r="BH206" i="1"/>
  <c r="BF206" i="1"/>
  <c r="AX206" i="1"/>
  <c r="AP206" i="1"/>
  <c r="AH206" i="1"/>
  <c r="Y206" i="1"/>
  <c r="BH205" i="1"/>
  <c r="BF205" i="1"/>
  <c r="AX205" i="1"/>
  <c r="AP205" i="1"/>
  <c r="AH205" i="1"/>
  <c r="Y205" i="1"/>
  <c r="BH204" i="1"/>
  <c r="BF204" i="1"/>
  <c r="AX204" i="1"/>
  <c r="AP204" i="1"/>
  <c r="AH204" i="1"/>
  <c r="Y204" i="1"/>
  <c r="BH203" i="1"/>
  <c r="BF203" i="1"/>
  <c r="AX203" i="1"/>
  <c r="AP203" i="1"/>
  <c r="AH203" i="1"/>
  <c r="Y203" i="1"/>
  <c r="BH202" i="1"/>
  <c r="BF202" i="1"/>
  <c r="AX202" i="1"/>
  <c r="AP202" i="1"/>
  <c r="AH202" i="1"/>
  <c r="Y202" i="1"/>
  <c r="BH201" i="1"/>
  <c r="BF201" i="1"/>
  <c r="AX201" i="1"/>
  <c r="AP201" i="1"/>
  <c r="AH201" i="1"/>
  <c r="Y201" i="1"/>
  <c r="F201" i="1"/>
  <c r="BH200" i="1"/>
  <c r="BF200" i="1"/>
  <c r="AX200" i="1"/>
  <c r="AP200" i="1"/>
  <c r="AH200" i="1"/>
  <c r="Y200" i="1"/>
  <c r="BH199" i="1"/>
  <c r="BF199" i="1"/>
  <c r="AX199" i="1"/>
  <c r="AP199" i="1"/>
  <c r="AH199" i="1"/>
  <c r="Y199" i="1"/>
  <c r="BH198" i="1"/>
  <c r="BF198" i="1"/>
  <c r="AX198" i="1"/>
  <c r="AP198" i="1"/>
  <c r="AH198" i="1"/>
  <c r="Y198" i="1"/>
  <c r="F198" i="1"/>
  <c r="BH197" i="1"/>
  <c r="BF197" i="1"/>
  <c r="AX197" i="1"/>
  <c r="AP197" i="1"/>
  <c r="AH197" i="1"/>
  <c r="Y197" i="1"/>
  <c r="Y196" i="1"/>
  <c r="Y195" i="1"/>
  <c r="Y194" i="1"/>
  <c r="Y193" i="1"/>
  <c r="BH192" i="1"/>
  <c r="BF192" i="1"/>
  <c r="AX192" i="1"/>
  <c r="AP192" i="1"/>
  <c r="AH192" i="1"/>
  <c r="Y192" i="1"/>
  <c r="BH191" i="1"/>
  <c r="BF191" i="1"/>
  <c r="AX191" i="1"/>
  <c r="AP191" i="1"/>
  <c r="AH191" i="1"/>
  <c r="Y191" i="1"/>
  <c r="BH190" i="1"/>
  <c r="BF190" i="1"/>
  <c r="AX190" i="1"/>
  <c r="AP190" i="1"/>
  <c r="AH190" i="1"/>
  <c r="Y190" i="1"/>
  <c r="BH189" i="1"/>
  <c r="BF189" i="1"/>
  <c r="AX189" i="1"/>
  <c r="AP189" i="1"/>
  <c r="AH189" i="1"/>
  <c r="Y189" i="1"/>
  <c r="BH188" i="1"/>
  <c r="BF188" i="1"/>
  <c r="AX188" i="1"/>
  <c r="AP188" i="1"/>
  <c r="AH188" i="1"/>
  <c r="Y188" i="1"/>
  <c r="BH187" i="1"/>
  <c r="BF187" i="1"/>
  <c r="AX187" i="1"/>
  <c r="AP187" i="1"/>
  <c r="AH187" i="1"/>
  <c r="Y187" i="1"/>
  <c r="F187" i="1"/>
  <c r="BH186" i="1"/>
  <c r="BF186" i="1"/>
  <c r="AX186" i="1"/>
  <c r="AP186" i="1"/>
  <c r="AH186" i="1"/>
  <c r="Y186" i="1"/>
  <c r="F186" i="1"/>
  <c r="BH185" i="1"/>
  <c r="BF185" i="1"/>
  <c r="AX185" i="1"/>
  <c r="AP185" i="1"/>
  <c r="AH185" i="1"/>
  <c r="Y185" i="1"/>
  <c r="F185" i="1"/>
  <c r="BH184" i="1"/>
  <c r="BF184" i="1"/>
  <c r="AX184" i="1"/>
  <c r="AP184" i="1"/>
  <c r="AH184" i="1"/>
  <c r="Y184" i="1"/>
  <c r="BH183" i="1"/>
  <c r="BF183" i="1"/>
  <c r="AX183" i="1"/>
  <c r="AP183" i="1"/>
  <c r="AH183" i="1"/>
  <c r="Y183" i="1"/>
  <c r="BH182" i="1"/>
  <c r="BF182" i="1"/>
  <c r="AX182" i="1"/>
  <c r="AP182" i="1"/>
  <c r="AH182" i="1"/>
  <c r="Y182" i="1"/>
  <c r="BH181" i="1"/>
  <c r="BF181" i="1"/>
  <c r="AX181" i="1"/>
  <c r="AP181" i="1"/>
  <c r="AH181" i="1"/>
  <c r="Y181" i="1"/>
  <c r="BH180" i="1"/>
  <c r="BF180" i="1"/>
  <c r="AX180" i="1"/>
  <c r="AP180" i="1"/>
  <c r="AH180" i="1"/>
  <c r="R180" i="1"/>
  <c r="Y180" i="1" s="1"/>
  <c r="BH179" i="1"/>
  <c r="BF179" i="1"/>
  <c r="AX179" i="1"/>
  <c r="AP179" i="1"/>
  <c r="AH179" i="1"/>
  <c r="Y179" i="1"/>
  <c r="BH178" i="1"/>
  <c r="S178" i="1"/>
  <c r="AR178" i="1" s="1"/>
  <c r="R178" i="1"/>
  <c r="AA178" i="1" s="1"/>
  <c r="BH177" i="1"/>
  <c r="BF177" i="1"/>
  <c r="AX177" i="1"/>
  <c r="AM177" i="1"/>
  <c r="AE177" i="1"/>
  <c r="R177" i="1"/>
  <c r="AI177" i="1" s="1"/>
  <c r="BH176" i="1"/>
  <c r="BF176" i="1"/>
  <c r="AX176" i="1"/>
  <c r="AP176" i="1"/>
  <c r="AH176" i="1"/>
  <c r="Y176" i="1"/>
  <c r="F176" i="1"/>
  <c r="Y175" i="1"/>
  <c r="R174" i="1"/>
  <c r="Y174" i="1" s="1"/>
  <c r="Y173" i="1"/>
  <c r="F171" i="1"/>
  <c r="BH170" i="1"/>
  <c r="BC170" i="1"/>
  <c r="AY170" i="1"/>
  <c r="AU170" i="1"/>
  <c r="AQ170" i="1"/>
  <c r="AM170" i="1"/>
  <c r="AI170" i="1"/>
  <c r="AE170" i="1"/>
  <c r="AA170" i="1"/>
  <c r="S170" i="1"/>
  <c r="AJ170" i="1" s="1"/>
  <c r="F170" i="1"/>
  <c r="BH169" i="1"/>
  <c r="BF169" i="1"/>
  <c r="AX169" i="1"/>
  <c r="AP169" i="1"/>
  <c r="AH169" i="1"/>
  <c r="Y169" i="1"/>
  <c r="BH168" i="1"/>
  <c r="BF168" i="1"/>
  <c r="AX168" i="1"/>
  <c r="AP168" i="1"/>
  <c r="AH168" i="1"/>
  <c r="Y168" i="1"/>
  <c r="BH167" i="1"/>
  <c r="BF167" i="1"/>
  <c r="AX167" i="1"/>
  <c r="AP167" i="1"/>
  <c r="AH167" i="1"/>
  <c r="Y167" i="1"/>
  <c r="BH166" i="1"/>
  <c r="BF166" i="1"/>
  <c r="AX166" i="1"/>
  <c r="AP166" i="1"/>
  <c r="AH166" i="1"/>
  <c r="Y166" i="1"/>
  <c r="BH165" i="1"/>
  <c r="BF165" i="1"/>
  <c r="AX165" i="1"/>
  <c r="AP165" i="1"/>
  <c r="AH165" i="1"/>
  <c r="Y165" i="1"/>
  <c r="BH164" i="1"/>
  <c r="BC164" i="1"/>
  <c r="AU164" i="1"/>
  <c r="AM164" i="1"/>
  <c r="AE164" i="1"/>
  <c r="R164" i="1"/>
  <c r="AA164" i="1" s="1"/>
  <c r="BH163" i="1"/>
  <c r="BF163" i="1"/>
  <c r="AX163" i="1"/>
  <c r="AP163" i="1"/>
  <c r="AH163" i="1"/>
  <c r="Y163" i="1"/>
  <c r="BH162" i="1"/>
  <c r="BF162" i="1"/>
  <c r="AX162" i="1"/>
  <c r="AP162" i="1"/>
  <c r="AH162" i="1"/>
  <c r="Y162" i="1"/>
  <c r="BH161" i="1"/>
  <c r="BF161" i="1"/>
  <c r="AX161" i="1"/>
  <c r="AP161" i="1"/>
  <c r="AH161" i="1"/>
  <c r="S161" i="1"/>
  <c r="R161" i="1"/>
  <c r="BH160" i="1"/>
  <c r="BF160" i="1"/>
  <c r="AX160" i="1"/>
  <c r="AP160" i="1"/>
  <c r="AH160" i="1"/>
  <c r="Y160" i="1"/>
  <c r="BH159" i="1"/>
  <c r="BF159" i="1"/>
  <c r="AX159" i="1"/>
  <c r="AP159" i="1"/>
  <c r="AH159" i="1"/>
  <c r="Y159" i="1"/>
  <c r="BH158" i="1"/>
  <c r="BF158" i="1"/>
  <c r="AX158" i="1"/>
  <c r="AP158" i="1"/>
  <c r="AH158" i="1"/>
  <c r="Y158" i="1"/>
  <c r="F158" i="1"/>
  <c r="BH157" i="1"/>
  <c r="BF157" i="1"/>
  <c r="AX157" i="1"/>
  <c r="AP157" i="1"/>
  <c r="AH157" i="1"/>
  <c r="Y157" i="1"/>
  <c r="BH156" i="1"/>
  <c r="BF156" i="1"/>
  <c r="AX156" i="1"/>
  <c r="AP156" i="1"/>
  <c r="AH156" i="1"/>
  <c r="Y156" i="1"/>
  <c r="F156" i="1"/>
  <c r="BH155" i="1"/>
  <c r="R155" i="1"/>
  <c r="Y155" i="1" s="1"/>
  <c r="BH154" i="1"/>
  <c r="BF154" i="1"/>
  <c r="AX154" i="1"/>
  <c r="AP154" i="1"/>
  <c r="AH154" i="1"/>
  <c r="Y154" i="1"/>
  <c r="BH153" i="1"/>
  <c r="BF153" i="1"/>
  <c r="AX153" i="1"/>
  <c r="AP153" i="1"/>
  <c r="AH153" i="1"/>
  <c r="R153" i="1"/>
  <c r="Y153" i="1" s="1"/>
  <c r="BH152" i="1"/>
  <c r="BF152" i="1"/>
  <c r="AX152" i="1"/>
  <c r="AP152" i="1"/>
  <c r="AH152" i="1"/>
  <c r="Y152" i="1"/>
  <c r="BH151" i="1"/>
  <c r="BF151" i="1"/>
  <c r="AX151" i="1"/>
  <c r="AP151" i="1"/>
  <c r="AH151" i="1"/>
  <c r="Y151" i="1"/>
  <c r="BH150" i="1"/>
  <c r="BF150" i="1"/>
  <c r="AX150" i="1"/>
  <c r="AP150" i="1"/>
  <c r="AH150" i="1"/>
  <c r="Y150" i="1"/>
  <c r="BH149" i="1"/>
  <c r="BF149" i="1"/>
  <c r="AX149" i="1"/>
  <c r="AP149" i="1"/>
  <c r="AH149" i="1"/>
  <c r="Y149" i="1"/>
  <c r="BH148" i="1"/>
  <c r="AY148" i="1"/>
  <c r="BF148" i="1" s="1"/>
  <c r="AQ148" i="1"/>
  <c r="AX148" i="1" s="1"/>
  <c r="AI148" i="1"/>
  <c r="AP148" i="1" s="1"/>
  <c r="AA148" i="1"/>
  <c r="AH148" i="1" s="1"/>
  <c r="Y148" i="1"/>
  <c r="BH147" i="1"/>
  <c r="BF147" i="1"/>
  <c r="AX147" i="1"/>
  <c r="AP147" i="1"/>
  <c r="AH147" i="1"/>
  <c r="Y147" i="1"/>
  <c r="BH146" i="1"/>
  <c r="BF146" i="1"/>
  <c r="AX146" i="1"/>
  <c r="AP146" i="1"/>
  <c r="AH146" i="1"/>
  <c r="Y146" i="1"/>
  <c r="BH145" i="1"/>
  <c r="BF145" i="1"/>
  <c r="AX145" i="1"/>
  <c r="AP145" i="1"/>
  <c r="AH145" i="1"/>
  <c r="Y145" i="1"/>
  <c r="BH144" i="1"/>
  <c r="BF144" i="1"/>
  <c r="AX144" i="1"/>
  <c r="AP144" i="1"/>
  <c r="AH144" i="1"/>
  <c r="Y144" i="1"/>
  <c r="BH143" i="1"/>
  <c r="BF143" i="1"/>
  <c r="AX143" i="1"/>
  <c r="AP143" i="1"/>
  <c r="AH143" i="1"/>
  <c r="Y143" i="1"/>
  <c r="BH142" i="1"/>
  <c r="BF142" i="1"/>
  <c r="AQ142" i="1"/>
  <c r="AX142" i="1" s="1"/>
  <c r="AI142" i="1"/>
  <c r="AP142" i="1" s="1"/>
  <c r="AH142" i="1"/>
  <c r="Y142" i="1"/>
  <c r="F142" i="1"/>
  <c r="BH141" i="1"/>
  <c r="BF141" i="1"/>
  <c r="AX141" i="1"/>
  <c r="AP141" i="1"/>
  <c r="AH141" i="1"/>
  <c r="Y141" i="1"/>
  <c r="BH140" i="1"/>
  <c r="BF140" i="1"/>
  <c r="AX140" i="1"/>
  <c r="AP140" i="1"/>
  <c r="AH140" i="1"/>
  <c r="Y140" i="1"/>
  <c r="BH139" i="1"/>
  <c r="BF139" i="1"/>
  <c r="AX139" i="1"/>
  <c r="AP139" i="1"/>
  <c r="AH139" i="1"/>
  <c r="Y139" i="1"/>
  <c r="BH138" i="1"/>
  <c r="BF138" i="1"/>
  <c r="AX138" i="1"/>
  <c r="AP138" i="1"/>
  <c r="AH138" i="1"/>
  <c r="Y138" i="1"/>
  <c r="BH137" i="1"/>
  <c r="BF137" i="1"/>
  <c r="AX137" i="1"/>
  <c r="AP137" i="1"/>
  <c r="AH137" i="1"/>
  <c r="Y137" i="1"/>
  <c r="BH136" i="1"/>
  <c r="BF136" i="1"/>
  <c r="AX136" i="1"/>
  <c r="AP136" i="1"/>
  <c r="AH136" i="1"/>
  <c r="Y136" i="1"/>
  <c r="BH135" i="1"/>
  <c r="BF135" i="1"/>
  <c r="AX135" i="1"/>
  <c r="AP135" i="1"/>
  <c r="AH135" i="1"/>
  <c r="Y135" i="1"/>
  <c r="BH134" i="1"/>
  <c r="BF134" i="1"/>
  <c r="AX134" i="1"/>
  <c r="AP134" i="1"/>
  <c r="AH134" i="1"/>
  <c r="Y134" i="1"/>
  <c r="BH133" i="1"/>
  <c r="BF133" i="1"/>
  <c r="AX133" i="1"/>
  <c r="AP133" i="1"/>
  <c r="AH133" i="1"/>
  <c r="Y133" i="1"/>
  <c r="BH132" i="1"/>
  <c r="BF132" i="1"/>
  <c r="AX132" i="1"/>
  <c r="AP132" i="1"/>
  <c r="AH132" i="1"/>
  <c r="Y132" i="1"/>
  <c r="BH131" i="1"/>
  <c r="BF131" i="1"/>
  <c r="AX131" i="1"/>
  <c r="AP131" i="1"/>
  <c r="AH131" i="1"/>
  <c r="Y131" i="1"/>
  <c r="BH130" i="1"/>
  <c r="BF130" i="1"/>
  <c r="AX130" i="1"/>
  <c r="AP130" i="1"/>
  <c r="AH130" i="1"/>
  <c r="Y130" i="1"/>
  <c r="BH129" i="1"/>
  <c r="BF129" i="1"/>
  <c r="AX129" i="1"/>
  <c r="AP129" i="1"/>
  <c r="AH129" i="1"/>
  <c r="Y129" i="1"/>
  <c r="BH128" i="1"/>
  <c r="BF128" i="1"/>
  <c r="AX128" i="1"/>
  <c r="AP128" i="1"/>
  <c r="AH128" i="1"/>
  <c r="Y128" i="1"/>
  <c r="BH127" i="1"/>
  <c r="BF127" i="1"/>
  <c r="AX127" i="1"/>
  <c r="AP127" i="1"/>
  <c r="AH127" i="1"/>
  <c r="Y127" i="1"/>
  <c r="BH126" i="1"/>
  <c r="BF126" i="1"/>
  <c r="AX126" i="1"/>
  <c r="AP126" i="1"/>
  <c r="AH126" i="1"/>
  <c r="Y126" i="1"/>
  <c r="Y125" i="1"/>
  <c r="Y124" i="1"/>
  <c r="Y123" i="1"/>
  <c r="Y122" i="1"/>
  <c r="F122" i="1"/>
  <c r="BH121" i="1"/>
  <c r="BF121" i="1"/>
  <c r="AX121" i="1"/>
  <c r="AP121" i="1"/>
  <c r="AH121" i="1"/>
  <c r="Y121" i="1"/>
  <c r="BH120" i="1"/>
  <c r="BF120" i="1"/>
  <c r="AX120" i="1"/>
  <c r="AP120" i="1"/>
  <c r="AH120" i="1"/>
  <c r="Y120" i="1"/>
  <c r="BH119" i="1"/>
  <c r="AZ119" i="1"/>
  <c r="AY119" i="1"/>
  <c r="AR119" i="1"/>
  <c r="AQ119" i="1"/>
  <c r="AJ119" i="1"/>
  <c r="AI119" i="1"/>
  <c r="AB119" i="1"/>
  <c r="AA119" i="1"/>
  <c r="Y119" i="1"/>
  <c r="F119" i="1"/>
  <c r="BH118" i="1"/>
  <c r="BF118" i="1"/>
  <c r="AX118" i="1"/>
  <c r="AP118" i="1"/>
  <c r="AH118" i="1"/>
  <c r="Y118" i="1"/>
  <c r="BH117" i="1"/>
  <c r="BF117" i="1"/>
  <c r="AX117" i="1"/>
  <c r="AP117" i="1"/>
  <c r="AH117" i="1"/>
  <c r="Y117" i="1"/>
  <c r="F117" i="1"/>
  <c r="BH116" i="1"/>
  <c r="BF116" i="1"/>
  <c r="AX116" i="1"/>
  <c r="AP116" i="1"/>
  <c r="AH116" i="1"/>
  <c r="Y116" i="1"/>
  <c r="BH115" i="1"/>
  <c r="BF115" i="1"/>
  <c r="AX115" i="1"/>
  <c r="AP115" i="1"/>
  <c r="AH115" i="1"/>
  <c r="Y115" i="1"/>
  <c r="BH114" i="1"/>
  <c r="BF114" i="1"/>
  <c r="AX114" i="1"/>
  <c r="AP114" i="1"/>
  <c r="AH114" i="1"/>
  <c r="Y114" i="1"/>
  <c r="BH113" i="1"/>
  <c r="BF113" i="1"/>
  <c r="AX113" i="1"/>
  <c r="AP113" i="1"/>
  <c r="AH113" i="1"/>
  <c r="Y113" i="1"/>
  <c r="F113" i="1"/>
  <c r="BH112" i="1"/>
  <c r="BF112" i="1"/>
  <c r="AX112" i="1"/>
  <c r="AP112" i="1"/>
  <c r="AH112" i="1"/>
  <c r="Y112" i="1"/>
  <c r="BH111" i="1"/>
  <c r="BF111" i="1"/>
  <c r="AX111" i="1"/>
  <c r="AP111" i="1"/>
  <c r="AH111" i="1"/>
  <c r="Y111" i="1"/>
  <c r="F111" i="1"/>
  <c r="BH110" i="1"/>
  <c r="BF110" i="1"/>
  <c r="AX110" i="1"/>
  <c r="AP110" i="1"/>
  <c r="AH110" i="1"/>
  <c r="Y110" i="1"/>
  <c r="F110" i="1"/>
  <c r="BH107" i="1"/>
  <c r="BF107" i="1"/>
  <c r="AX107" i="1"/>
  <c r="AP107" i="1"/>
  <c r="AH107" i="1"/>
  <c r="Y107" i="1"/>
  <c r="BH106" i="1"/>
  <c r="BF106" i="1"/>
  <c r="AX106" i="1"/>
  <c r="AP106" i="1"/>
  <c r="AH106" i="1"/>
  <c r="Y106" i="1"/>
  <c r="BH105" i="1"/>
  <c r="BF105" i="1"/>
  <c r="AX105" i="1"/>
  <c r="AP105" i="1"/>
  <c r="AH105" i="1"/>
  <c r="Y105" i="1"/>
  <c r="BH104" i="1"/>
  <c r="BF104" i="1"/>
  <c r="AX104" i="1"/>
  <c r="AP104" i="1"/>
  <c r="AH104" i="1"/>
  <c r="Y104" i="1"/>
  <c r="BH103" i="1"/>
  <c r="BF103" i="1"/>
  <c r="AX103" i="1"/>
  <c r="AP103" i="1"/>
  <c r="AH103" i="1"/>
  <c r="Y103" i="1"/>
  <c r="Y102" i="1"/>
  <c r="BH101" i="1"/>
  <c r="AA101" i="1"/>
  <c r="V101" i="1"/>
  <c r="BC101" i="1" s="1"/>
  <c r="S101" i="1"/>
  <c r="BH100" i="1"/>
  <c r="BF100" i="1"/>
  <c r="AX100" i="1"/>
  <c r="AP100" i="1"/>
  <c r="AH100" i="1"/>
  <c r="Y100" i="1"/>
  <c r="BH99" i="1"/>
  <c r="BF99" i="1"/>
  <c r="AX99" i="1"/>
  <c r="AP99" i="1"/>
  <c r="AH99" i="1"/>
  <c r="Y99" i="1"/>
  <c r="BH98" i="1"/>
  <c r="BF98" i="1"/>
  <c r="AX98" i="1"/>
  <c r="AP98" i="1"/>
  <c r="AH98" i="1"/>
  <c r="Y98" i="1"/>
  <c r="BH97" i="1"/>
  <c r="BF97" i="1"/>
  <c r="AX97" i="1"/>
  <c r="AP97" i="1"/>
  <c r="AH97" i="1"/>
  <c r="Y97" i="1"/>
  <c r="BH96" i="1"/>
  <c r="BF96" i="1"/>
  <c r="AX96" i="1"/>
  <c r="AP96" i="1"/>
  <c r="AH96" i="1"/>
  <c r="Y96" i="1"/>
  <c r="BH95" i="1"/>
  <c r="BF95" i="1"/>
  <c r="AX95" i="1"/>
  <c r="AP95" i="1"/>
  <c r="AH95" i="1"/>
  <c r="Y95" i="1"/>
  <c r="BH94" i="1"/>
  <c r="BF94" i="1"/>
  <c r="AX94" i="1"/>
  <c r="AP94" i="1"/>
  <c r="AH94" i="1"/>
  <c r="Y94" i="1"/>
  <c r="BH93" i="1"/>
  <c r="BF93" i="1"/>
  <c r="AX93" i="1"/>
  <c r="AP93" i="1"/>
  <c r="AH93" i="1"/>
  <c r="Y93" i="1"/>
  <c r="F93" i="1"/>
  <c r="BH92" i="1"/>
  <c r="BF92" i="1"/>
  <c r="AX92" i="1"/>
  <c r="AP92" i="1"/>
  <c r="AH92" i="1"/>
  <c r="Y92" i="1"/>
  <c r="BH91" i="1"/>
  <c r="BF91" i="1"/>
  <c r="AX91" i="1"/>
  <c r="AP91" i="1"/>
  <c r="AH91" i="1"/>
  <c r="Y91" i="1"/>
  <c r="BH90" i="1"/>
  <c r="BF90" i="1"/>
  <c r="AX90" i="1"/>
  <c r="AP90" i="1"/>
  <c r="AH90" i="1"/>
  <c r="Y90" i="1"/>
  <c r="BH89" i="1"/>
  <c r="BF89" i="1"/>
  <c r="AX89" i="1"/>
  <c r="AP89" i="1"/>
  <c r="AH89" i="1"/>
  <c r="Y89" i="1"/>
  <c r="BH88" i="1"/>
  <c r="BF88" i="1"/>
  <c r="AX88" i="1"/>
  <c r="AP88" i="1"/>
  <c r="AH88" i="1"/>
  <c r="Y88" i="1"/>
  <c r="BH87" i="1"/>
  <c r="BF87" i="1"/>
  <c r="AX87" i="1"/>
  <c r="AP87" i="1"/>
  <c r="AH87" i="1"/>
  <c r="Y87" i="1"/>
  <c r="BH86" i="1"/>
  <c r="BF86" i="1"/>
  <c r="AX86" i="1"/>
  <c r="AP86" i="1"/>
  <c r="AH86" i="1"/>
  <c r="Y86" i="1"/>
  <c r="BH85" i="1"/>
  <c r="BF85" i="1"/>
  <c r="AX85" i="1"/>
  <c r="AP85" i="1"/>
  <c r="AH85" i="1"/>
  <c r="Y85" i="1"/>
  <c r="BH84" i="1"/>
  <c r="BF84" i="1"/>
  <c r="AX84" i="1"/>
  <c r="AP84" i="1"/>
  <c r="AH84" i="1"/>
  <c r="Y84" i="1"/>
  <c r="BH83" i="1"/>
  <c r="BA83" i="1"/>
  <c r="BF83" i="1" s="1"/>
  <c r="AS83" i="1"/>
  <c r="AX83" i="1" s="1"/>
  <c r="AK83" i="1"/>
  <c r="AP83" i="1" s="1"/>
  <c r="AC83" i="1"/>
  <c r="AH83" i="1" s="1"/>
  <c r="Y83" i="1"/>
  <c r="BH82" i="1"/>
  <c r="BF82" i="1"/>
  <c r="AX82" i="1"/>
  <c r="AP82" i="1"/>
  <c r="AH82" i="1"/>
  <c r="Y82" i="1"/>
  <c r="BH81" i="1"/>
  <c r="BF81" i="1"/>
  <c r="AX81" i="1"/>
  <c r="AP81" i="1"/>
  <c r="AH81" i="1"/>
  <c r="Y81" i="1"/>
  <c r="F81" i="1"/>
  <c r="F80" i="1"/>
  <c r="BH79" i="1"/>
  <c r="BF79" i="1"/>
  <c r="AX79" i="1"/>
  <c r="AP79" i="1"/>
  <c r="AH79" i="1"/>
  <c r="Y79" i="1"/>
  <c r="BH78" i="1"/>
  <c r="BF78" i="1"/>
  <c r="AX78" i="1"/>
  <c r="AP78" i="1"/>
  <c r="AH78" i="1"/>
  <c r="Y78" i="1"/>
  <c r="BH77" i="1"/>
  <c r="BF77" i="1"/>
  <c r="AX77" i="1"/>
  <c r="AP77" i="1"/>
  <c r="AH77" i="1"/>
  <c r="Y77" i="1"/>
  <c r="BH76" i="1"/>
  <c r="BF76" i="1"/>
  <c r="AX76" i="1"/>
  <c r="AP76" i="1"/>
  <c r="AH76" i="1"/>
  <c r="Y76" i="1"/>
  <c r="BH75" i="1"/>
  <c r="BC75" i="1"/>
  <c r="AU75" i="1"/>
  <c r="AM75" i="1"/>
  <c r="AE75" i="1"/>
  <c r="R75" i="1"/>
  <c r="Y75" i="1" s="1"/>
  <c r="F75" i="1"/>
  <c r="BH74" i="1"/>
  <c r="BF74" i="1"/>
  <c r="AX74" i="1"/>
  <c r="AP74" i="1"/>
  <c r="AH74" i="1"/>
  <c r="Y74" i="1"/>
  <c r="BH73" i="1"/>
  <c r="BF73" i="1"/>
  <c r="AX73" i="1"/>
  <c r="AP73" i="1"/>
  <c r="AH73" i="1"/>
  <c r="Y73" i="1"/>
  <c r="BH72" i="1"/>
  <c r="BF72" i="1"/>
  <c r="AX72" i="1"/>
  <c r="AP72" i="1"/>
  <c r="AH72" i="1"/>
  <c r="Y72" i="1"/>
  <c r="BH71" i="1"/>
  <c r="BF71" i="1"/>
  <c r="AX71" i="1"/>
  <c r="AP71" i="1"/>
  <c r="AH71" i="1"/>
  <c r="Y71" i="1"/>
  <c r="Y70" i="1"/>
  <c r="F70" i="1"/>
  <c r="BH69" i="1"/>
  <c r="BF69" i="1"/>
  <c r="AX69" i="1"/>
  <c r="AP69" i="1"/>
  <c r="AH69" i="1"/>
  <c r="Y69" i="1"/>
  <c r="BH68" i="1"/>
  <c r="BF68" i="1"/>
  <c r="AX68" i="1"/>
  <c r="AP68" i="1"/>
  <c r="AH68" i="1"/>
  <c r="Y68" i="1"/>
  <c r="F68" i="1"/>
  <c r="BH67" i="1"/>
  <c r="AY67" i="1"/>
  <c r="BF67" i="1" s="1"/>
  <c r="AQ67" i="1"/>
  <c r="AX67" i="1" s="1"/>
  <c r="AI67" i="1"/>
  <c r="AP67" i="1" s="1"/>
  <c r="AA67" i="1"/>
  <c r="AH67" i="1" s="1"/>
  <c r="Y67" i="1"/>
  <c r="BH66" i="1"/>
  <c r="BF66" i="1"/>
  <c r="AX66" i="1"/>
  <c r="AP66" i="1"/>
  <c r="AH66" i="1"/>
  <c r="Y66" i="1"/>
  <c r="BH65" i="1"/>
  <c r="AY65" i="1"/>
  <c r="BF65" i="1" s="1"/>
  <c r="AQ65" i="1"/>
  <c r="AX65" i="1" s="1"/>
  <c r="AI65" i="1"/>
  <c r="AP65" i="1" s="1"/>
  <c r="AA65" i="1"/>
  <c r="AH65" i="1" s="1"/>
  <c r="Y65" i="1"/>
  <c r="F65" i="1"/>
  <c r="BH64" i="1"/>
  <c r="BF64" i="1"/>
  <c r="AX64" i="1"/>
  <c r="AP64" i="1"/>
  <c r="AH64" i="1"/>
  <c r="Y64" i="1"/>
  <c r="F64" i="1"/>
  <c r="BH63" i="1"/>
  <c r="BF63" i="1"/>
  <c r="AX63" i="1"/>
  <c r="AP63" i="1"/>
  <c r="AH63" i="1"/>
  <c r="Y63" i="1"/>
  <c r="F63" i="1"/>
  <c r="BH62" i="1"/>
  <c r="BF62" i="1"/>
  <c r="AX62" i="1"/>
  <c r="AP62" i="1"/>
  <c r="AB62" i="1"/>
  <c r="AA62" i="1"/>
  <c r="S62" i="1"/>
  <c r="R62" i="1"/>
  <c r="F62" i="1"/>
  <c r="BH61" i="1"/>
  <c r="BF61" i="1"/>
  <c r="AX61" i="1"/>
  <c r="AP61" i="1"/>
  <c r="AH61" i="1"/>
  <c r="Y61" i="1"/>
  <c r="F61" i="1"/>
  <c r="BH60" i="1"/>
  <c r="BF60" i="1"/>
  <c r="AX60" i="1"/>
  <c r="AP60" i="1"/>
  <c r="AH60" i="1"/>
  <c r="Y60" i="1"/>
  <c r="BH59" i="1"/>
  <c r="BF59" i="1"/>
  <c r="AX59" i="1"/>
  <c r="AP59" i="1"/>
  <c r="AH59" i="1"/>
  <c r="Y59" i="1"/>
  <c r="BH58" i="1"/>
  <c r="BF58" i="1"/>
  <c r="AX58" i="1"/>
  <c r="AP58" i="1"/>
  <c r="AH58" i="1"/>
  <c r="Y58" i="1"/>
  <c r="BH57" i="1"/>
  <c r="BF57" i="1"/>
  <c r="AX57" i="1"/>
  <c r="AP57" i="1"/>
  <c r="AH57" i="1"/>
  <c r="Y57" i="1"/>
  <c r="BH56" i="1"/>
  <c r="BF56" i="1"/>
  <c r="AX56" i="1"/>
  <c r="AP56" i="1"/>
  <c r="AH56" i="1"/>
  <c r="Y56" i="1"/>
  <c r="F56" i="1"/>
  <c r="BH55" i="1"/>
  <c r="BF55" i="1"/>
  <c r="AX55" i="1"/>
  <c r="AP55" i="1"/>
  <c r="AH55" i="1"/>
  <c r="Y55" i="1"/>
  <c r="BH54" i="1"/>
  <c r="BF54" i="1"/>
  <c r="AX54" i="1"/>
  <c r="AP54" i="1"/>
  <c r="AH54" i="1"/>
  <c r="Y54" i="1"/>
  <c r="BH53" i="1"/>
  <c r="BF53" i="1"/>
  <c r="AX53" i="1"/>
  <c r="AP53" i="1"/>
  <c r="AH53" i="1"/>
  <c r="Y53" i="1"/>
  <c r="F53" i="1"/>
  <c r="BH52" i="1"/>
  <c r="BF52" i="1"/>
  <c r="AX52" i="1"/>
  <c r="AP52" i="1"/>
  <c r="AH52" i="1"/>
  <c r="Y52" i="1"/>
  <c r="F52" i="1"/>
  <c r="BH51" i="1"/>
  <c r="BF51" i="1"/>
  <c r="AX51" i="1"/>
  <c r="AP51" i="1"/>
  <c r="AH51" i="1"/>
  <c r="Y51" i="1"/>
  <c r="BH50" i="1"/>
  <c r="BF50" i="1"/>
  <c r="AX50" i="1"/>
  <c r="AP50" i="1"/>
  <c r="AH50" i="1"/>
  <c r="Y50" i="1"/>
  <c r="BH49" i="1"/>
  <c r="BF49" i="1"/>
  <c r="AX49" i="1"/>
  <c r="AP49" i="1"/>
  <c r="AH49" i="1"/>
  <c r="Y49" i="1"/>
  <c r="BH48" i="1"/>
  <c r="BF48" i="1"/>
  <c r="AX48" i="1"/>
  <c r="AP48" i="1"/>
  <c r="AH48" i="1"/>
  <c r="Y48" i="1"/>
  <c r="F48" i="1"/>
  <c r="BH47" i="1"/>
  <c r="BF47" i="1"/>
  <c r="AX47" i="1"/>
  <c r="AP47" i="1"/>
  <c r="AH47" i="1"/>
  <c r="Y47" i="1"/>
  <c r="BH46" i="1"/>
  <c r="BF46" i="1"/>
  <c r="AX46" i="1"/>
  <c r="AP46" i="1"/>
  <c r="AH46" i="1"/>
  <c r="Y46" i="1"/>
  <c r="BH45" i="1"/>
  <c r="BF45" i="1"/>
  <c r="AX45" i="1"/>
  <c r="AP45" i="1"/>
  <c r="AH45" i="1"/>
  <c r="Y45" i="1"/>
  <c r="BH44" i="1"/>
  <c r="BF44" i="1"/>
  <c r="AX44" i="1"/>
  <c r="AP44" i="1"/>
  <c r="AH44" i="1"/>
  <c r="Y44" i="1"/>
  <c r="F44" i="1"/>
  <c r="BH43" i="1"/>
  <c r="BF43" i="1"/>
  <c r="AX43" i="1"/>
  <c r="AP43" i="1"/>
  <c r="AH43" i="1"/>
  <c r="Y43" i="1"/>
  <c r="BH42" i="1"/>
  <c r="BF42" i="1"/>
  <c r="AX42" i="1"/>
  <c r="AP42" i="1"/>
  <c r="AH42" i="1"/>
  <c r="Y42" i="1"/>
  <c r="BH41" i="1"/>
  <c r="BF41" i="1"/>
  <c r="AX41" i="1"/>
  <c r="AP41" i="1"/>
  <c r="AH41" i="1"/>
  <c r="Y41" i="1"/>
  <c r="BH40" i="1"/>
  <c r="BF40" i="1"/>
  <c r="AX40" i="1"/>
  <c r="AP40" i="1"/>
  <c r="AH40" i="1"/>
  <c r="Y40" i="1"/>
  <c r="F40" i="1"/>
  <c r="BH39" i="1"/>
  <c r="BF39" i="1"/>
  <c r="AX39" i="1"/>
  <c r="AP39" i="1"/>
  <c r="AH39" i="1"/>
  <c r="Y39" i="1"/>
  <c r="BH38" i="1"/>
  <c r="BF38" i="1"/>
  <c r="AX38" i="1"/>
  <c r="AP38" i="1"/>
  <c r="AH38" i="1"/>
  <c r="Y38" i="1"/>
  <c r="F38" i="1"/>
  <c r="BH37" i="1"/>
  <c r="AY37" i="1"/>
  <c r="BF37" i="1" s="1"/>
  <c r="AQ37" i="1"/>
  <c r="AX37" i="1" s="1"/>
  <c r="AI37" i="1"/>
  <c r="AP37" i="1" s="1"/>
  <c r="AA37" i="1"/>
  <c r="AH37" i="1" s="1"/>
  <c r="Y37" i="1"/>
  <c r="BH36" i="1"/>
  <c r="BF36" i="1"/>
  <c r="AX36" i="1"/>
  <c r="AP36" i="1"/>
  <c r="AH36" i="1"/>
  <c r="Y36" i="1"/>
  <c r="F36" i="1"/>
  <c r="BH31" i="1"/>
  <c r="BF31" i="1"/>
  <c r="AX31" i="1"/>
  <c r="AP31" i="1"/>
  <c r="AH31" i="1"/>
  <c r="Y31" i="1"/>
  <c r="BH30" i="1"/>
  <c r="BF30" i="1"/>
  <c r="AX30" i="1"/>
  <c r="AP30" i="1"/>
  <c r="AH30" i="1"/>
  <c r="Y30" i="1"/>
  <c r="BH29" i="1"/>
  <c r="BF29" i="1"/>
  <c r="AX29" i="1"/>
  <c r="AP29" i="1"/>
  <c r="AA29" i="1"/>
  <c r="AH29" i="1" s="1"/>
  <c r="Y29" i="1"/>
  <c r="F29" i="1"/>
  <c r="BH28" i="1"/>
  <c r="BF28" i="1"/>
  <c r="AX28" i="1"/>
  <c r="AP28" i="1"/>
  <c r="AH28" i="1"/>
  <c r="Y28" i="1"/>
  <c r="F28" i="1"/>
  <c r="BH27" i="1"/>
  <c r="BF27" i="1"/>
  <c r="AX27" i="1"/>
  <c r="AP27" i="1"/>
  <c r="AH27" i="1"/>
  <c r="Y27" i="1"/>
  <c r="BH26" i="1"/>
  <c r="BF26" i="1"/>
  <c r="AX26" i="1"/>
  <c r="AP26" i="1"/>
  <c r="AH26" i="1"/>
  <c r="Y26" i="1"/>
  <c r="BH25" i="1"/>
  <c r="BF25" i="1"/>
  <c r="AX25" i="1"/>
  <c r="AP25" i="1"/>
  <c r="AH25" i="1"/>
  <c r="Y25" i="1"/>
  <c r="F25" i="1"/>
  <c r="BH24" i="1"/>
  <c r="BF24" i="1"/>
  <c r="AX24" i="1"/>
  <c r="AP24" i="1"/>
  <c r="AH24" i="1"/>
  <c r="Y24" i="1"/>
  <c r="BH23" i="1"/>
  <c r="BF23" i="1"/>
  <c r="AX23" i="1"/>
  <c r="AP23" i="1"/>
  <c r="AH23" i="1"/>
  <c r="Y23" i="1"/>
  <c r="F23" i="1"/>
  <c r="BH22" i="1"/>
  <c r="BF22" i="1"/>
  <c r="AX22" i="1"/>
  <c r="AP22" i="1"/>
  <c r="AH22" i="1"/>
  <c r="Y22" i="1"/>
  <c r="BH21" i="1"/>
  <c r="BF21" i="1"/>
  <c r="AQ21" i="1"/>
  <c r="AX21" i="1" s="1"/>
  <c r="AP21" i="1"/>
  <c r="AA21" i="1"/>
  <c r="AH21" i="1" s="1"/>
  <c r="Y21" i="1"/>
  <c r="F21" i="1"/>
  <c r="BH19" i="1"/>
  <c r="BF19" i="1"/>
  <c r="AX19" i="1"/>
  <c r="AP19" i="1"/>
  <c r="AH19" i="1"/>
  <c r="Y19" i="1"/>
  <c r="BH18" i="1"/>
  <c r="BF18" i="1"/>
  <c r="AX18" i="1"/>
  <c r="AP18" i="1"/>
  <c r="AH18" i="1"/>
  <c r="Y18" i="1"/>
  <c r="BH15" i="1"/>
  <c r="BF15" i="1"/>
  <c r="AX15" i="1"/>
  <c r="AP15" i="1"/>
  <c r="AH15" i="1"/>
  <c r="Y15" i="1"/>
  <c r="F15" i="1"/>
  <c r="BH14" i="1"/>
  <c r="BF14" i="1"/>
  <c r="AX14" i="1"/>
  <c r="AP14" i="1"/>
  <c r="AH14" i="1"/>
  <c r="Y14" i="1"/>
  <c r="F14" i="1"/>
  <c r="BH13" i="1"/>
  <c r="BF13" i="1"/>
  <c r="AX13" i="1"/>
  <c r="AP13" i="1"/>
  <c r="AH13" i="1"/>
  <c r="Y13" i="1"/>
  <c r="F13" i="1"/>
  <c r="BH12" i="1"/>
  <c r="BF12" i="1"/>
  <c r="AX12" i="1"/>
  <c r="AP12" i="1"/>
  <c r="AH12" i="1"/>
  <c r="Y12" i="1"/>
  <c r="F12" i="1"/>
  <c r="BH11" i="1"/>
  <c r="BF11" i="1"/>
  <c r="AX11" i="1"/>
  <c r="AP11" i="1"/>
  <c r="AH11" i="1"/>
  <c r="Y11" i="1"/>
  <c r="BH10" i="1"/>
  <c r="BF10" i="1"/>
  <c r="AX10" i="1"/>
  <c r="AP10" i="1"/>
  <c r="AH10" i="1"/>
  <c r="Y10" i="1"/>
  <c r="BH9" i="1"/>
  <c r="BF9" i="1"/>
  <c r="AX9" i="1"/>
  <c r="AP9" i="1"/>
  <c r="AH9" i="1"/>
  <c r="Y9" i="1"/>
  <c r="BH8" i="1"/>
  <c r="R8" i="1"/>
  <c r="Y8" i="1" s="1"/>
  <c r="BH7" i="1"/>
  <c r="R7" i="1"/>
  <c r="Y7" i="1" s="1"/>
  <c r="F7" i="1"/>
  <c r="Y161" i="1" l="1"/>
  <c r="BG154" i="1"/>
  <c r="BJ154" i="1" s="1"/>
  <c r="BG157" i="1"/>
  <c r="BJ157" i="1" s="1"/>
  <c r="BG118" i="1"/>
  <c r="BI118" i="1" s="1"/>
  <c r="AM101" i="1"/>
  <c r="AU101" i="1"/>
  <c r="BF119" i="1"/>
  <c r="BG30" i="1"/>
  <c r="BI30" i="1" s="1"/>
  <c r="BG44" i="1"/>
  <c r="BI44" i="1" s="1"/>
  <c r="BG72" i="1"/>
  <c r="BJ72" i="1" s="1"/>
  <c r="BG121" i="1"/>
  <c r="BJ121" i="1" s="1"/>
  <c r="BG238" i="1"/>
  <c r="BJ238" i="1" s="1"/>
  <c r="BG261" i="1"/>
  <c r="BJ261" i="1" s="1"/>
  <c r="BG13" i="1"/>
  <c r="BJ13" i="1" s="1"/>
  <c r="BG49" i="1"/>
  <c r="BJ49" i="1" s="1"/>
  <c r="BG91" i="1"/>
  <c r="BJ91" i="1" s="1"/>
  <c r="BG27" i="1"/>
  <c r="BJ27" i="1" s="1"/>
  <c r="BG11" i="1"/>
  <c r="BJ11" i="1" s="1"/>
  <c r="BG18" i="1"/>
  <c r="BJ18" i="1" s="1"/>
  <c r="BG43" i="1"/>
  <c r="BI43" i="1" s="1"/>
  <c r="BG48" i="1"/>
  <c r="BJ48" i="1" s="1"/>
  <c r="Y62" i="1"/>
  <c r="AP119" i="1"/>
  <c r="BG84" i="1"/>
  <c r="BI84" i="1" s="1"/>
  <c r="BG52" i="1"/>
  <c r="BJ52" i="1" s="1"/>
  <c r="BG81" i="1"/>
  <c r="BI81" i="1" s="1"/>
  <c r="BG201" i="1"/>
  <c r="BJ201" i="1" s="1"/>
  <c r="BG9" i="1"/>
  <c r="BJ9" i="1" s="1"/>
  <c r="BG15" i="1"/>
  <c r="BI15" i="1" s="1"/>
  <c r="BG42" i="1"/>
  <c r="BI42" i="1" s="1"/>
  <c r="BG51" i="1"/>
  <c r="BJ51" i="1" s="1"/>
  <c r="BG61" i="1"/>
  <c r="BJ61" i="1" s="1"/>
  <c r="AH62" i="1"/>
  <c r="BG62" i="1" s="1"/>
  <c r="BG179" i="1"/>
  <c r="BJ179" i="1" s="1"/>
  <c r="BG183" i="1"/>
  <c r="BJ183" i="1" s="1"/>
  <c r="BG230" i="1"/>
  <c r="BI230" i="1" s="1"/>
  <c r="BG87" i="1"/>
  <c r="BJ87" i="1" s="1"/>
  <c r="BG92" i="1"/>
  <c r="BJ92" i="1" s="1"/>
  <c r="AI75" i="1"/>
  <c r="AP75" i="1" s="1"/>
  <c r="BG14" i="1"/>
  <c r="BI14" i="1" s="1"/>
  <c r="BG41" i="1"/>
  <c r="BI41" i="1" s="1"/>
  <c r="BG85" i="1"/>
  <c r="BI85" i="1" s="1"/>
  <c r="BG89" i="1"/>
  <c r="BJ89" i="1" s="1"/>
  <c r="BG120" i="1"/>
  <c r="BJ120" i="1" s="1"/>
  <c r="BG207" i="1"/>
  <c r="BJ207" i="1" s="1"/>
  <c r="BG211" i="1"/>
  <c r="BJ211" i="1" s="1"/>
  <c r="BG220" i="1"/>
  <c r="BJ220" i="1" s="1"/>
  <c r="BG224" i="1"/>
  <c r="BJ224" i="1" s="1"/>
  <c r="BG228" i="1"/>
  <c r="BJ228" i="1" s="1"/>
  <c r="Y232" i="1"/>
  <c r="BG236" i="1"/>
  <c r="BJ236" i="1" s="1"/>
  <c r="BG272" i="1"/>
  <c r="BJ272" i="1" s="1"/>
  <c r="BG21" i="1"/>
  <c r="BJ21" i="1" s="1"/>
  <c r="BG25" i="1"/>
  <c r="BI25" i="1" s="1"/>
  <c r="BG50" i="1"/>
  <c r="BJ50" i="1" s="1"/>
  <c r="BG55" i="1"/>
  <c r="BJ55" i="1" s="1"/>
  <c r="BG63" i="1"/>
  <c r="BJ63" i="1" s="1"/>
  <c r="BG73" i="1"/>
  <c r="BJ73" i="1" s="1"/>
  <c r="Y101" i="1"/>
  <c r="BG192" i="1"/>
  <c r="BJ192" i="1" s="1"/>
  <c r="BG202" i="1"/>
  <c r="BI202" i="1" s="1"/>
  <c r="BG215" i="1"/>
  <c r="BJ215" i="1" s="1"/>
  <c r="AA232" i="1"/>
  <c r="AH232" i="1" s="1"/>
  <c r="BG262" i="1"/>
  <c r="BJ262" i="1" s="1"/>
  <c r="BG281" i="1"/>
  <c r="BJ281" i="1" s="1"/>
  <c r="BG294" i="1"/>
  <c r="BJ294" i="1" s="1"/>
  <c r="BG166" i="1"/>
  <c r="BJ166" i="1" s="1"/>
  <c r="AQ164" i="1"/>
  <c r="AX164" i="1" s="1"/>
  <c r="AP177" i="1"/>
  <c r="BG191" i="1"/>
  <c r="BJ191" i="1" s="1"/>
  <c r="AQ232" i="1"/>
  <c r="AX232" i="1" s="1"/>
  <c r="BG285" i="1"/>
  <c r="BJ285" i="1" s="1"/>
  <c r="BG38" i="1"/>
  <c r="BJ38" i="1" s="1"/>
  <c r="BG219" i="1"/>
  <c r="BI219" i="1" s="1"/>
  <c r="BG74" i="1"/>
  <c r="BI74" i="1" s="1"/>
  <c r="BG10" i="1"/>
  <c r="BJ10" i="1" s="1"/>
  <c r="BG168" i="1"/>
  <c r="BJ168" i="1" s="1"/>
  <c r="AA177" i="1"/>
  <c r="AH177" i="1" s="1"/>
  <c r="BG243" i="1"/>
  <c r="BJ243" i="1" s="1"/>
  <c r="BG45" i="1"/>
  <c r="BI45" i="1" s="1"/>
  <c r="Y177" i="1"/>
  <c r="BG286" i="1"/>
  <c r="BJ286" i="1" s="1"/>
  <c r="BG24" i="1"/>
  <c r="BG47" i="1"/>
  <c r="BJ47" i="1" s="1"/>
  <c r="BG56" i="1"/>
  <c r="BJ56" i="1" s="1"/>
  <c r="BG64" i="1"/>
  <c r="BJ64" i="1" s="1"/>
  <c r="BG71" i="1"/>
  <c r="BJ71" i="1" s="1"/>
  <c r="AY75" i="1"/>
  <c r="BF75" i="1" s="1"/>
  <c r="BG78" i="1"/>
  <c r="BI78" i="1" s="1"/>
  <c r="BG99" i="1"/>
  <c r="BI99" i="1" s="1"/>
  <c r="BG148" i="1"/>
  <c r="BJ148" i="1" s="1"/>
  <c r="BG276" i="1"/>
  <c r="BJ276" i="1" s="1"/>
  <c r="BG82" i="1"/>
  <c r="BJ82" i="1" s="1"/>
  <c r="BG12" i="1"/>
  <c r="BJ12" i="1" s="1"/>
  <c r="BG54" i="1"/>
  <c r="BJ54" i="1" s="1"/>
  <c r="BG107" i="1"/>
  <c r="BJ107" i="1" s="1"/>
  <c r="BG116" i="1"/>
  <c r="BI116" i="1" s="1"/>
  <c r="BG135" i="1"/>
  <c r="BI135" i="1" s="1"/>
  <c r="BG156" i="1"/>
  <c r="BI156" i="1" s="1"/>
  <c r="AB178" i="1"/>
  <c r="AH178" i="1" s="1"/>
  <c r="BG189" i="1"/>
  <c r="BI189" i="1" s="1"/>
  <c r="BG204" i="1"/>
  <c r="BJ204" i="1" s="1"/>
  <c r="BG213" i="1"/>
  <c r="BI213" i="1" s="1"/>
  <c r="BG237" i="1"/>
  <c r="BJ237" i="1" s="1"/>
  <c r="BG241" i="1"/>
  <c r="BJ241" i="1" s="1"/>
  <c r="BG245" i="1"/>
  <c r="BJ245" i="1" s="1"/>
  <c r="BG249" i="1"/>
  <c r="BJ249" i="1" s="1"/>
  <c r="BG256" i="1"/>
  <c r="BJ256" i="1" s="1"/>
  <c r="BG260" i="1"/>
  <c r="BJ260" i="1" s="1"/>
  <c r="BG279" i="1"/>
  <c r="BI279" i="1" s="1"/>
  <c r="BG37" i="1"/>
  <c r="BI37" i="1" s="1"/>
  <c r="BG29" i="1"/>
  <c r="BJ29" i="1" s="1"/>
  <c r="BG46" i="1"/>
  <c r="BJ46" i="1" s="1"/>
  <c r="BG67" i="1"/>
  <c r="BJ67" i="1" s="1"/>
  <c r="BG68" i="1"/>
  <c r="BJ68" i="1" s="1"/>
  <c r="AA75" i="1"/>
  <c r="AH75" i="1" s="1"/>
  <c r="BG93" i="1"/>
  <c r="BJ93" i="1" s="1"/>
  <c r="BG111" i="1"/>
  <c r="BJ111" i="1" s="1"/>
  <c r="AX119" i="1"/>
  <c r="BG127" i="1"/>
  <c r="BJ127" i="1" s="1"/>
  <c r="BG143" i="1"/>
  <c r="BJ143" i="1" s="1"/>
  <c r="BG169" i="1"/>
  <c r="BI169" i="1" s="1"/>
  <c r="AJ178" i="1"/>
  <c r="BG229" i="1"/>
  <c r="BJ229" i="1" s="1"/>
  <c r="BG283" i="1"/>
  <c r="BJ283" i="1" s="1"/>
  <c r="BG288" i="1"/>
  <c r="BJ288" i="1" s="1"/>
  <c r="BG36" i="1"/>
  <c r="BJ36" i="1" s="1"/>
  <c r="BG188" i="1"/>
  <c r="BJ188" i="1" s="1"/>
  <c r="BG19" i="1"/>
  <c r="BJ19" i="1" s="1"/>
  <c r="BG28" i="1"/>
  <c r="BJ28" i="1" s="1"/>
  <c r="BG53" i="1"/>
  <c r="BJ53" i="1" s="1"/>
  <c r="BG115" i="1"/>
  <c r="BI115" i="1" s="1"/>
  <c r="BG126" i="1"/>
  <c r="BJ126" i="1" s="1"/>
  <c r="BG134" i="1"/>
  <c r="BI134" i="1" s="1"/>
  <c r="BG138" i="1"/>
  <c r="BI138" i="1" s="1"/>
  <c r="BG165" i="1"/>
  <c r="BJ165" i="1" s="1"/>
  <c r="AZ178" i="1"/>
  <c r="BG199" i="1"/>
  <c r="BJ199" i="1" s="1"/>
  <c r="BG240" i="1"/>
  <c r="BI240" i="1" s="1"/>
  <c r="BG264" i="1"/>
  <c r="BI264" i="1" s="1"/>
  <c r="BG273" i="1"/>
  <c r="BJ273" i="1" s="1"/>
  <c r="BG278" i="1"/>
  <c r="BJ278" i="1" s="1"/>
  <c r="BG225" i="1"/>
  <c r="BJ225" i="1" s="1"/>
  <c r="BG242" i="1"/>
  <c r="BJ242" i="1" s="1"/>
  <c r="BG280" i="1"/>
  <c r="BJ280" i="1" s="1"/>
  <c r="BG77" i="1"/>
  <c r="BJ77" i="1" s="1"/>
  <c r="BG95" i="1"/>
  <c r="BJ95" i="1" s="1"/>
  <c r="BG117" i="1"/>
  <c r="BJ117" i="1" s="1"/>
  <c r="BG130" i="1"/>
  <c r="BI130" i="1" s="1"/>
  <c r="BG162" i="1"/>
  <c r="BJ162" i="1" s="1"/>
  <c r="BG250" i="1"/>
  <c r="BJ250" i="1" s="1"/>
  <c r="BG257" i="1"/>
  <c r="BJ257" i="1" s="1"/>
  <c r="BG267" i="1"/>
  <c r="BJ267" i="1" s="1"/>
  <c r="BG136" i="1"/>
  <c r="BJ136" i="1" s="1"/>
  <c r="BG160" i="1"/>
  <c r="BJ160" i="1" s="1"/>
  <c r="BG234" i="1"/>
  <c r="BJ234" i="1" s="1"/>
  <c r="BG114" i="1"/>
  <c r="BI114" i="1" s="1"/>
  <c r="BG133" i="1"/>
  <c r="BJ133" i="1" s="1"/>
  <c r="BG152" i="1"/>
  <c r="BJ152" i="1" s="1"/>
  <c r="BG208" i="1"/>
  <c r="BJ208" i="1" s="1"/>
  <c r="BG248" i="1"/>
  <c r="BJ248" i="1" s="1"/>
  <c r="BG266" i="1"/>
  <c r="BG268" i="1"/>
  <c r="BJ268" i="1" s="1"/>
  <c r="BG159" i="1"/>
  <c r="BJ159" i="1" s="1"/>
  <c r="BG222" i="1"/>
  <c r="BI222" i="1" s="1"/>
  <c r="BG269" i="1"/>
  <c r="BJ269" i="1" s="1"/>
  <c r="BG86" i="1"/>
  <c r="BJ86" i="1" s="1"/>
  <c r="BG214" i="1"/>
  <c r="BJ214" i="1" s="1"/>
  <c r="BG76" i="1"/>
  <c r="BJ76" i="1" s="1"/>
  <c r="BG98" i="1"/>
  <c r="BJ98" i="1" s="1"/>
  <c r="BG105" i="1"/>
  <c r="BJ105" i="1" s="1"/>
  <c r="BG128" i="1"/>
  <c r="BG146" i="1"/>
  <c r="BI146" i="1" s="1"/>
  <c r="BG151" i="1"/>
  <c r="BG181" i="1"/>
  <c r="BI181" i="1" s="1"/>
  <c r="BG182" i="1"/>
  <c r="BJ182" i="1" s="1"/>
  <c r="BG200" i="1"/>
  <c r="BI200" i="1" s="1"/>
  <c r="BG239" i="1"/>
  <c r="BI239" i="1" s="1"/>
  <c r="BG271" i="1"/>
  <c r="BJ271" i="1" s="1"/>
  <c r="BG277" i="1"/>
  <c r="BI277" i="1" s="1"/>
  <c r="BG282" i="1"/>
  <c r="BJ282" i="1" s="1"/>
  <c r="BG103" i="1"/>
  <c r="BJ103" i="1" s="1"/>
  <c r="BG233" i="1"/>
  <c r="BJ233" i="1" s="1"/>
  <c r="BG94" i="1"/>
  <c r="BJ94" i="1" s="1"/>
  <c r="BG129" i="1"/>
  <c r="BJ129" i="1" s="1"/>
  <c r="BG145" i="1"/>
  <c r="BG210" i="1"/>
  <c r="BJ210" i="1" s="1"/>
  <c r="BG231" i="1"/>
  <c r="BI231" i="1" s="1"/>
  <c r="BG247" i="1"/>
  <c r="BJ247" i="1" s="1"/>
  <c r="BG265" i="1"/>
  <c r="BJ265" i="1" s="1"/>
  <c r="BG270" i="1"/>
  <c r="BJ270" i="1" s="1"/>
  <c r="BG60" i="1"/>
  <c r="BJ60" i="1" s="1"/>
  <c r="BG69" i="1"/>
  <c r="BJ69" i="1" s="1"/>
  <c r="BG59" i="1"/>
  <c r="BJ59" i="1" s="1"/>
  <c r="BG65" i="1"/>
  <c r="BJ65" i="1" s="1"/>
  <c r="BG66" i="1"/>
  <c r="BJ66" i="1" s="1"/>
  <c r="BG26" i="1"/>
  <c r="BJ26" i="1" s="1"/>
  <c r="BG31" i="1"/>
  <c r="BJ31" i="1" s="1"/>
  <c r="BG22" i="1"/>
  <c r="BG39" i="1"/>
  <c r="BG57" i="1"/>
  <c r="BG58" i="1"/>
  <c r="AY7" i="1"/>
  <c r="BF7" i="1" s="1"/>
  <c r="AQ7" i="1"/>
  <c r="AX7" i="1" s="1"/>
  <c r="AI7" i="1"/>
  <c r="AP7" i="1" s="1"/>
  <c r="AA7" i="1"/>
  <c r="AH7" i="1" s="1"/>
  <c r="AA8" i="1"/>
  <c r="AH8" i="1" s="1"/>
  <c r="AY8" i="1"/>
  <c r="BF8" i="1" s="1"/>
  <c r="AQ8" i="1"/>
  <c r="AX8" i="1" s="1"/>
  <c r="AI8" i="1"/>
  <c r="AP8" i="1" s="1"/>
  <c r="BG23" i="1"/>
  <c r="BJ23" i="1" s="1"/>
  <c r="BG40" i="1"/>
  <c r="BJ40" i="1" s="1"/>
  <c r="BG96" i="1"/>
  <c r="BJ96" i="1" s="1"/>
  <c r="BG79" i="1"/>
  <c r="BG83" i="1"/>
  <c r="BJ83" i="1" s="1"/>
  <c r="AH119" i="1"/>
  <c r="BG131" i="1"/>
  <c r="BJ131" i="1" s="1"/>
  <c r="BG147" i="1"/>
  <c r="AR170" i="1"/>
  <c r="AX170" i="1" s="1"/>
  <c r="BG206" i="1"/>
  <c r="BJ206" i="1" s="1"/>
  <c r="BG90" i="1"/>
  <c r="BG106" i="1"/>
  <c r="BG113" i="1"/>
  <c r="BG139" i="1"/>
  <c r="BJ139" i="1" s="1"/>
  <c r="BG144" i="1"/>
  <c r="BJ144" i="1" s="1"/>
  <c r="AQ155" i="1"/>
  <c r="AX155" i="1" s="1"/>
  <c r="AY155" i="1"/>
  <c r="BF155" i="1" s="1"/>
  <c r="AI155" i="1"/>
  <c r="AP155" i="1" s="1"/>
  <c r="AA155" i="1"/>
  <c r="AH155" i="1" s="1"/>
  <c r="BG221" i="1"/>
  <c r="BG263" i="1"/>
  <c r="BJ263" i="1" s="1"/>
  <c r="BG287" i="1"/>
  <c r="AJ101" i="1"/>
  <c r="AZ101" i="1"/>
  <c r="BF101" i="1" s="1"/>
  <c r="AB101" i="1"/>
  <c r="BG100" i="1"/>
  <c r="BJ100" i="1" s="1"/>
  <c r="BG112" i="1"/>
  <c r="BJ112" i="1" s="1"/>
  <c r="BG235" i="1"/>
  <c r="F295" i="1"/>
  <c r="AQ75" i="1"/>
  <c r="AX75" i="1" s="1"/>
  <c r="BG110" i="1"/>
  <c r="BG187" i="1"/>
  <c r="BJ187" i="1" s="1"/>
  <c r="BG216" i="1"/>
  <c r="BJ216" i="1" s="1"/>
  <c r="Y170" i="1"/>
  <c r="AZ170" i="1"/>
  <c r="BF170" i="1" s="1"/>
  <c r="AB170" i="1"/>
  <c r="AH170" i="1" s="1"/>
  <c r="BG88" i="1"/>
  <c r="BJ88" i="1" s="1"/>
  <c r="BG97" i="1"/>
  <c r="AR101" i="1"/>
  <c r="BG104" i="1"/>
  <c r="BJ104" i="1" s="1"/>
  <c r="BG132" i="1"/>
  <c r="BJ132" i="1" s="1"/>
  <c r="BG142" i="1"/>
  <c r="BJ142" i="1" s="1"/>
  <c r="BG161" i="1"/>
  <c r="BG185" i="1"/>
  <c r="BJ185" i="1" s="1"/>
  <c r="BG209" i="1"/>
  <c r="BG140" i="1"/>
  <c r="BJ140" i="1" s="1"/>
  <c r="BG141" i="1"/>
  <c r="BJ141" i="1" s="1"/>
  <c r="BG176" i="1"/>
  <c r="Y178" i="1"/>
  <c r="AQ178" i="1"/>
  <c r="AX178" i="1" s="1"/>
  <c r="AI178" i="1"/>
  <c r="AY178" i="1"/>
  <c r="BG184" i="1"/>
  <c r="BG186" i="1"/>
  <c r="BJ186" i="1" s="1"/>
  <c r="BG205" i="1"/>
  <c r="BJ205" i="1" s="1"/>
  <c r="BG226" i="1"/>
  <c r="BG244" i="1"/>
  <c r="BG255" i="1"/>
  <c r="BG258" i="1"/>
  <c r="BG274" i="1"/>
  <c r="BG137" i="1"/>
  <c r="BG197" i="1"/>
  <c r="BJ197" i="1" s="1"/>
  <c r="AE101" i="1"/>
  <c r="BG149" i="1"/>
  <c r="BG150" i="1"/>
  <c r="BG203" i="1"/>
  <c r="BG212" i="1"/>
  <c r="BG246" i="1"/>
  <c r="BJ246" i="1" s="1"/>
  <c r="BG289" i="1"/>
  <c r="BJ289" i="1" s="1"/>
  <c r="BG153" i="1"/>
  <c r="AI164" i="1"/>
  <c r="AP164" i="1" s="1"/>
  <c r="Y164" i="1"/>
  <c r="AY164" i="1"/>
  <c r="BF164" i="1" s="1"/>
  <c r="BG167" i="1"/>
  <c r="BG223" i="1"/>
  <c r="BG275" i="1"/>
  <c r="BG291" i="1"/>
  <c r="BG158" i="1"/>
  <c r="BJ158" i="1" s="1"/>
  <c r="BG163" i="1"/>
  <c r="BJ163" i="1" s="1"/>
  <c r="AH164" i="1"/>
  <c r="AP170" i="1"/>
  <c r="BG180" i="1"/>
  <c r="BJ180" i="1" s="1"/>
  <c r="BG190" i="1"/>
  <c r="BG198" i="1"/>
  <c r="BG227" i="1"/>
  <c r="BG259" i="1"/>
  <c r="BG284" i="1"/>
  <c r="BG290" i="1"/>
  <c r="BG292" i="1"/>
  <c r="BJ292" i="1" s="1"/>
  <c r="BG293" i="1"/>
  <c r="AY232" i="1"/>
  <c r="BF232" i="1" s="1"/>
  <c r="BI157" i="1" l="1"/>
  <c r="BI11" i="1"/>
  <c r="BJ81" i="1"/>
  <c r="BI179" i="1"/>
  <c r="BJ161" i="1"/>
  <c r="BI220" i="1"/>
  <c r="BI261" i="1"/>
  <c r="BI67" i="1"/>
  <c r="AX101" i="1"/>
  <c r="BI13" i="1"/>
  <c r="BJ202" i="1"/>
  <c r="BJ219" i="1"/>
  <c r="BI154" i="1"/>
  <c r="BI12" i="1"/>
  <c r="BI192" i="1"/>
  <c r="BJ279" i="1"/>
  <c r="BI238" i="1"/>
  <c r="BJ43" i="1"/>
  <c r="BJ44" i="1"/>
  <c r="BI260" i="1"/>
  <c r="BI18" i="1"/>
  <c r="BI285" i="1"/>
  <c r="BI71" i="1"/>
  <c r="BJ189" i="1"/>
  <c r="BI166" i="1"/>
  <c r="BJ30" i="1"/>
  <c r="BI199" i="1"/>
  <c r="BI191" i="1"/>
  <c r="BI50" i="1"/>
  <c r="BI73" i="1"/>
  <c r="BI72" i="1"/>
  <c r="BJ118" i="1"/>
  <c r="BI91" i="1"/>
  <c r="BI53" i="1"/>
  <c r="BI27" i="1"/>
  <c r="BI55" i="1"/>
  <c r="BI286" i="1"/>
  <c r="BI165" i="1"/>
  <c r="BI267" i="1"/>
  <c r="BI23" i="1"/>
  <c r="BI159" i="1"/>
  <c r="BJ74" i="1"/>
  <c r="BI121" i="1"/>
  <c r="AP101" i="1"/>
  <c r="BI38" i="1"/>
  <c r="BI120" i="1"/>
  <c r="BI262" i="1"/>
  <c r="BI215" i="1"/>
  <c r="BJ15" i="1"/>
  <c r="BJ25" i="1"/>
  <c r="BJ230" i="1"/>
  <c r="BJ200" i="1"/>
  <c r="BI36" i="1"/>
  <c r="BJ62" i="1"/>
  <c r="BI152" i="1"/>
  <c r="BI242" i="1"/>
  <c r="BI49" i="1"/>
  <c r="BI256" i="1"/>
  <c r="BI105" i="1"/>
  <c r="BI26" i="1"/>
  <c r="BI188" i="1"/>
  <c r="BI250" i="1"/>
  <c r="BI46" i="1"/>
  <c r="BJ130" i="1"/>
  <c r="BI56" i="1"/>
  <c r="BI127" i="1"/>
  <c r="BI52" i="1"/>
  <c r="BI61" i="1"/>
  <c r="BJ85" i="1"/>
  <c r="BJ42" i="1"/>
  <c r="BI228" i="1"/>
  <c r="BI224" i="1"/>
  <c r="BI89" i="1"/>
  <c r="BJ115" i="1"/>
  <c r="BI92" i="1"/>
  <c r="BI62" i="1"/>
  <c r="BI241" i="1"/>
  <c r="BJ78" i="1"/>
  <c r="BI87" i="1"/>
  <c r="BI51" i="1"/>
  <c r="BG177" i="1"/>
  <c r="BJ177" i="1" s="1"/>
  <c r="BI201" i="1"/>
  <c r="BI183" i="1"/>
  <c r="BJ84" i="1"/>
  <c r="BI248" i="1"/>
  <c r="BI148" i="1"/>
  <c r="BI236" i="1"/>
  <c r="BI64" i="1"/>
  <c r="BI63" i="1"/>
  <c r="BI77" i="1"/>
  <c r="BI9" i="1"/>
  <c r="BI96" i="1"/>
  <c r="BI107" i="1"/>
  <c r="BI66" i="1"/>
  <c r="BI28" i="1"/>
  <c r="BJ37" i="1"/>
  <c r="BJ213" i="1"/>
  <c r="BJ138" i="1"/>
  <c r="BG164" i="1"/>
  <c r="BJ164" i="1" s="1"/>
  <c r="BI162" i="1"/>
  <c r="BI237" i="1"/>
  <c r="BI276" i="1"/>
  <c r="BI143" i="1"/>
  <c r="BI211" i="1"/>
  <c r="BG7" i="1"/>
  <c r="BI7" i="1" s="1"/>
  <c r="BI21" i="1"/>
  <c r="BI68" i="1"/>
  <c r="BI48" i="1"/>
  <c r="BI246" i="1"/>
  <c r="BF178" i="1"/>
  <c r="BI294" i="1"/>
  <c r="BJ146" i="1"/>
  <c r="BI281" i="1"/>
  <c r="BJ41" i="1"/>
  <c r="BI139" i="1"/>
  <c r="BI249" i="1"/>
  <c r="BG119" i="1"/>
  <c r="BI119" i="1" s="1"/>
  <c r="BI280" i="1"/>
  <c r="BJ14" i="1"/>
  <c r="BI47" i="1"/>
  <c r="BI65" i="1"/>
  <c r="BI182" i="1"/>
  <c r="BI225" i="1"/>
  <c r="BI207" i="1"/>
  <c r="BI243" i="1"/>
  <c r="BI268" i="1"/>
  <c r="BI93" i="1"/>
  <c r="BJ231" i="1"/>
  <c r="BI272" i="1"/>
  <c r="BI29" i="1"/>
  <c r="BI82" i="1"/>
  <c r="BI283" i="1"/>
  <c r="BI292" i="1"/>
  <c r="BJ277" i="1"/>
  <c r="BG232" i="1"/>
  <c r="BJ232" i="1" s="1"/>
  <c r="BI288" i="1"/>
  <c r="BI83" i="1"/>
  <c r="BJ99" i="1"/>
  <c r="BJ135" i="1"/>
  <c r="BJ240" i="1"/>
  <c r="BI54" i="1"/>
  <c r="BI98" i="1"/>
  <c r="AH101" i="1"/>
  <c r="BI111" i="1"/>
  <c r="BI273" i="1"/>
  <c r="BI214" i="1"/>
  <c r="BJ181" i="1"/>
  <c r="BJ45" i="1"/>
  <c r="BI60" i="1"/>
  <c r="BJ134" i="1"/>
  <c r="BI265" i="1"/>
  <c r="BI282" i="1"/>
  <c r="BI19" i="1"/>
  <c r="BJ114" i="1"/>
  <c r="BI59" i="1"/>
  <c r="BI278" i="1"/>
  <c r="BJ24" i="1"/>
  <c r="BI24" i="1"/>
  <c r="BI144" i="1"/>
  <c r="BI168" i="1"/>
  <c r="BJ222" i="1"/>
  <c r="BI245" i="1"/>
  <c r="BI204" i="1"/>
  <c r="BI210" i="1"/>
  <c r="BG155" i="1"/>
  <c r="BJ155" i="1" s="1"/>
  <c r="BI10" i="1"/>
  <c r="BI31" i="1"/>
  <c r="BJ116" i="1"/>
  <c r="BJ156" i="1"/>
  <c r="BI126" i="1"/>
  <c r="BI257" i="1"/>
  <c r="BG75" i="1"/>
  <c r="BJ75" i="1" s="1"/>
  <c r="BJ169" i="1"/>
  <c r="BI69" i="1"/>
  <c r="BI229" i="1"/>
  <c r="BI133" i="1"/>
  <c r="BI76" i="1"/>
  <c r="BI270" i="1"/>
  <c r="BI185" i="1"/>
  <c r="AP178" i="1"/>
  <c r="BI117" i="1"/>
  <c r="BJ264" i="1"/>
  <c r="BI94" i="1"/>
  <c r="BI271" i="1"/>
  <c r="BJ128" i="1"/>
  <c r="BI128" i="1"/>
  <c r="BI160" i="1"/>
  <c r="BI269" i="1"/>
  <c r="BI129" i="1"/>
  <c r="BI103" i="1"/>
  <c r="BI141" i="1"/>
  <c r="BI136" i="1"/>
  <c r="BI263" i="1"/>
  <c r="BI95" i="1"/>
  <c r="BJ266" i="1"/>
  <c r="BI266" i="1"/>
  <c r="BJ151" i="1"/>
  <c r="BI151" i="1"/>
  <c r="BI145" i="1"/>
  <c r="BJ145" i="1"/>
  <c r="BI247" i="1"/>
  <c r="BI234" i="1"/>
  <c r="BI104" i="1"/>
  <c r="BJ239" i="1"/>
  <c r="BI208" i="1"/>
  <c r="BI233" i="1"/>
  <c r="BI86" i="1"/>
  <c r="BI290" i="1"/>
  <c r="BJ290" i="1"/>
  <c r="BJ275" i="1"/>
  <c r="BI275" i="1"/>
  <c r="BJ110" i="1"/>
  <c r="BI110" i="1"/>
  <c r="BJ235" i="1"/>
  <c r="BI235" i="1"/>
  <c r="BI186" i="1"/>
  <c r="BJ90" i="1"/>
  <c r="BI90" i="1"/>
  <c r="BJ284" i="1"/>
  <c r="BI284" i="1"/>
  <c r="BJ150" i="1"/>
  <c r="BI150" i="1"/>
  <c r="BJ255" i="1"/>
  <c r="BI255" i="1"/>
  <c r="BJ184" i="1"/>
  <c r="BI184" i="1"/>
  <c r="BJ97" i="1"/>
  <c r="BI97" i="1"/>
  <c r="BI197" i="1"/>
  <c r="BI206" i="1"/>
  <c r="BJ212" i="1"/>
  <c r="BI212" i="1"/>
  <c r="BJ221" i="1"/>
  <c r="BI221" i="1"/>
  <c r="BI88" i="1"/>
  <c r="BJ259" i="1"/>
  <c r="BI259" i="1"/>
  <c r="BJ137" i="1"/>
  <c r="BI137" i="1"/>
  <c r="BI216" i="1"/>
  <c r="BI112" i="1"/>
  <c r="BJ58" i="1"/>
  <c r="BI58" i="1"/>
  <c r="BJ57" i="1"/>
  <c r="BI57" i="1"/>
  <c r="BG170" i="1"/>
  <c r="BJ170" i="1" s="1"/>
  <c r="BJ223" i="1"/>
  <c r="BI223" i="1"/>
  <c r="BJ113" i="1"/>
  <c r="BI113" i="1"/>
  <c r="BJ190" i="1"/>
  <c r="BI190" i="1"/>
  <c r="BI187" i="1"/>
  <c r="BI289" i="1"/>
  <c r="BJ244" i="1"/>
  <c r="BI244" i="1"/>
  <c r="BI142" i="1"/>
  <c r="BI205" i="1"/>
  <c r="BJ106" i="1"/>
  <c r="BI106" i="1"/>
  <c r="BI158" i="1"/>
  <c r="BJ39" i="1"/>
  <c r="BI39" i="1"/>
  <c r="BJ167" i="1"/>
  <c r="BI167" i="1"/>
  <c r="BJ149" i="1"/>
  <c r="BI149" i="1"/>
  <c r="BJ209" i="1"/>
  <c r="BI209" i="1"/>
  <c r="BJ293" i="1"/>
  <c r="BI293" i="1"/>
  <c r="BJ227" i="1"/>
  <c r="BI227" i="1"/>
  <c r="BJ291" i="1"/>
  <c r="BI291" i="1"/>
  <c r="BJ176" i="1"/>
  <c r="BI176" i="1"/>
  <c r="BJ147" i="1"/>
  <c r="BI147" i="1"/>
  <c r="BJ22" i="1"/>
  <c r="BI22" i="1"/>
  <c r="BJ258" i="1"/>
  <c r="BI258" i="1"/>
  <c r="BJ153" i="1"/>
  <c r="BI153" i="1"/>
  <c r="BJ287" i="1"/>
  <c r="BI287" i="1"/>
  <c r="BJ198" i="1"/>
  <c r="BI198" i="1"/>
  <c r="BJ203" i="1"/>
  <c r="BI203" i="1"/>
  <c r="BI163" i="1"/>
  <c r="BI131" i="1"/>
  <c r="BI161" i="1"/>
  <c r="BJ274" i="1"/>
  <c r="BI274" i="1"/>
  <c r="BJ226" i="1"/>
  <c r="BI226" i="1"/>
  <c r="BI132" i="1"/>
  <c r="BI180" i="1"/>
  <c r="BI100" i="1"/>
  <c r="BI140" i="1"/>
  <c r="BJ79" i="1"/>
  <c r="BI79" i="1"/>
  <c r="BG8" i="1"/>
  <c r="BI40" i="1"/>
  <c r="BI232" i="1" l="1"/>
  <c r="BJ119" i="1"/>
  <c r="BI177" i="1"/>
  <c r="BG101" i="1"/>
  <c r="BJ101" i="1" s="1"/>
  <c r="BJ7" i="1"/>
  <c r="BI164" i="1"/>
  <c r="BG178" i="1"/>
  <c r="BI178" i="1" s="1"/>
  <c r="BI75" i="1"/>
  <c r="BI155" i="1"/>
  <c r="BI170" i="1"/>
  <c r="BJ8" i="1"/>
  <c r="BI8" i="1"/>
  <c r="BI101" i="1" l="1"/>
  <c r="BG295" i="1"/>
  <c r="BJ295" i="1" s="1"/>
  <c r="BJ178" i="1"/>
  <c r="BI29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56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======
ID#AAABSm2WuVI
banco proyectos    (2024-07-25 14:59:46)
revisar valor, faltaba incluir 1 pdto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Na/f401OBrVTBogEVAsjwruMAQA=="/>
    </ext>
  </extLst>
</comments>
</file>

<file path=xl/sharedStrings.xml><?xml version="1.0" encoding="utf-8"?>
<sst xmlns="http://schemas.openxmlformats.org/spreadsheetml/2006/main" count="2178" uniqueCount="925">
  <si>
    <t>NÚMERO LÍNEA ESTRATÉGICA</t>
  </si>
  <si>
    <t>NOMBRE LÍNEA ESTRATÉGICA</t>
  </si>
  <si>
    <t>Número Programa.</t>
  </si>
  <si>
    <t>PROGRAMA PDM</t>
  </si>
  <si>
    <t>No. Pdto</t>
  </si>
  <si>
    <t>PRODUCTO</t>
  </si>
  <si>
    <t>PROYECTO RADICADO No.</t>
  </si>
  <si>
    <t>NOMBRE DEL PROYECTO</t>
  </si>
  <si>
    <t>VALOR EN PESOS INVERSIÓN DIRECTA, RECURSOS PROPIOS Y OTRAS FUENTES</t>
  </si>
  <si>
    <t>VALOR EN PESOS SGP 
(Ley 75)</t>
  </si>
  <si>
    <t>TOTAL</t>
  </si>
  <si>
    <t>RESPONSABLE</t>
  </si>
  <si>
    <t>META
CUATRIENIO</t>
  </si>
  <si>
    <t>UNIDAD DE MEDIDA</t>
  </si>
  <si>
    <t>TIPO DE META</t>
  </si>
  <si>
    <t>CONCEJO MESAS TÉCNICAS</t>
  </si>
  <si>
    <t>PROPIOS</t>
  </si>
  <si>
    <t>SGP</t>
  </si>
  <si>
    <t>GESTIÓN</t>
  </si>
  <si>
    <t>CRÉDITO</t>
  </si>
  <si>
    <t>TRANSFERENCIAS
DIRECTAS</t>
  </si>
  <si>
    <t>TRANSFERENCIAS
COFINANCIACIÓN</t>
  </si>
  <si>
    <t>OTROS</t>
  </si>
  <si>
    <t>TOTAL cuatrienio</t>
  </si>
  <si>
    <t>TOTAL 2024</t>
  </si>
  <si>
    <t>TOTAL 2025</t>
  </si>
  <si>
    <t>TOTAL 2026</t>
  </si>
  <si>
    <t>TOTAL 2027</t>
  </si>
  <si>
    <t>GRAN TOTAL</t>
  </si>
  <si>
    <t>GOBERNANZA Y GOBERNABILIDAD</t>
  </si>
  <si>
    <t>Alianza con la gobernanza</t>
  </si>
  <si>
    <t>1.1.1.</t>
  </si>
  <si>
    <t>Fortalecimiento y promoción de la participación comunitaria</t>
  </si>
  <si>
    <t>Gobierno</t>
  </si>
  <si>
    <t>Número</t>
  </si>
  <si>
    <t>Mantenimiento</t>
  </si>
  <si>
    <t>1.1.2.</t>
  </si>
  <si>
    <t>Caracterización de la base social</t>
  </si>
  <si>
    <t>1.1.3.</t>
  </si>
  <si>
    <t>Planes de gobernanza zonales con seguimiento</t>
  </si>
  <si>
    <t>Incremento</t>
  </si>
  <si>
    <t>1.1.4.</t>
  </si>
  <si>
    <t>Política Pública para la accion Comunal</t>
  </si>
  <si>
    <t>1.1.5.</t>
  </si>
  <si>
    <t>Promoción de la libertad religiosa y de culto (ajuste e implementación de la política pública)</t>
  </si>
  <si>
    <t>En el texto descriptivo, debe quedar clara la modificación y ajuste de la Política Pública de 2023.</t>
  </si>
  <si>
    <t>Alianza con el fortalecimiento institucional</t>
  </si>
  <si>
    <t>1.2.1.</t>
  </si>
  <si>
    <t xml:space="preserve">Fortalecimiento del desempeño institucional en el marco del Modelo Integrado de Planeación y Gestión - M.I.P.G. </t>
  </si>
  <si>
    <t>General</t>
  </si>
  <si>
    <t>Numero</t>
  </si>
  <si>
    <t>1.2.3</t>
  </si>
  <si>
    <t xml:space="preserve">Desarrollar la Politica de Gestión Documental </t>
  </si>
  <si>
    <t>1.2.4</t>
  </si>
  <si>
    <t>Desarrollar la Politica de Transparencia, acceso a la información pública y lucha contra la corrupción (Estrategia de Comunicaciones y Plan de Medios)</t>
  </si>
  <si>
    <t>1.2.5</t>
  </si>
  <si>
    <t>Desarrollar la Politica de Gobierno Digital.</t>
  </si>
  <si>
    <t>Porcentaje</t>
  </si>
  <si>
    <t>Alianza con nuestros equipamientos colectivos</t>
  </si>
  <si>
    <t>1.3.1</t>
  </si>
  <si>
    <t>Mantenimiento de bienes inmuebles del municipio</t>
  </si>
  <si>
    <t>IMPLEMENTACIÓN DEL PLAN DE MANTENIMIENTO, ADECUACIÓN Y PRESERVACIÓN DE LA INFRAESTRUCTURA FÍSICA DE LOS BIENES PÚBLICOS DEL MUNICIPIO DE POPAYÁN</t>
  </si>
  <si>
    <t>1.3.2</t>
  </si>
  <si>
    <t>Mantenimiento y mejoramiento de plazas de mercado y/o centros de acopio</t>
  </si>
  <si>
    <t>Se modifica a 2 plazas de mercado</t>
  </si>
  <si>
    <t xml:space="preserve">Alianza con el fortalecimiento institucional y de la gestión financiera </t>
  </si>
  <si>
    <t>1.4.1</t>
  </si>
  <si>
    <t>Sede de la secretaria de hacienda dotada</t>
  </si>
  <si>
    <t>22-9-19-001-02477</t>
  </si>
  <si>
    <t>IMPLEMENTACIÓN DEL PROGAMA DE HACIENDA  2022 al 2025 MODERNIZACIÓN DE LA SECRETARÍA DE HACIENDA DEL MUNICIPIO DE POPAYÁN</t>
  </si>
  <si>
    <t>Hacienda</t>
  </si>
  <si>
    <t>Se trata de una sede que se adecuará por fases 4.
Se amplía el texto descriptivo de las acciones.</t>
  </si>
  <si>
    <t>1.4.3</t>
  </si>
  <si>
    <t>Sistema de monitoreo a la inversión del municipio</t>
  </si>
  <si>
    <t>Se adiciona este producto, puesto que se va a contratar por inversión.</t>
  </si>
  <si>
    <t>1.4.2</t>
  </si>
  <si>
    <t>Actualización del estatuto tributario</t>
  </si>
  <si>
    <t>24-9-19-001-02594</t>
  </si>
  <si>
    <t>FORTALECIMIENTO EN LA CAPACIDAD DE RECAUDO DEL IMPUESTO PREDIAL EN EL MUNICIPIO DE POPAYÁN</t>
  </si>
  <si>
    <t>Se incluye el indicador de resultado de participación de los ICDL en el presupuesto.</t>
  </si>
  <si>
    <t>1.4.4</t>
  </si>
  <si>
    <t>Servicio de conservación catastral</t>
  </si>
  <si>
    <t>numero</t>
  </si>
  <si>
    <t>Alianza con los sistemas de información</t>
  </si>
  <si>
    <t>1.5.1</t>
  </si>
  <si>
    <t>Alianza con comunidad académica para observatorios</t>
  </si>
  <si>
    <t>Planeación</t>
  </si>
  <si>
    <t>-</t>
  </si>
  <si>
    <t>1.5.2</t>
  </si>
  <si>
    <t>Fortalecimiento del SIG</t>
  </si>
  <si>
    <t>1.5.3</t>
  </si>
  <si>
    <t>Fortalecimiento del SISBEN</t>
  </si>
  <si>
    <t>1.5.4</t>
  </si>
  <si>
    <t>Fortalecimiento al sistema de estratificación municipal</t>
  </si>
  <si>
    <t>Alianza con la planeación participativa</t>
  </si>
  <si>
    <t>1.6.1</t>
  </si>
  <si>
    <t>Fortalecimiento - Seguimiento y control al Plan de desarrollo municipal</t>
  </si>
  <si>
    <t>Se incluye la palabra control en el producto propuesto</t>
  </si>
  <si>
    <t>1.6.2</t>
  </si>
  <si>
    <t>Plan de desarrollo municipal</t>
  </si>
  <si>
    <t>1.6.3</t>
  </si>
  <si>
    <t>Participación en redes de cooperación internacional</t>
  </si>
  <si>
    <t>La meta es de incremento</t>
  </si>
  <si>
    <t>POPAYÁN JUSTA, INCLUYENTE, EQUITATIVA Y EN PAZ</t>
  </si>
  <si>
    <t>Alianza con los grupos etnicos y campesinos</t>
  </si>
  <si>
    <t>2.1.1.</t>
  </si>
  <si>
    <t>Inclusión de grupos étnicos</t>
  </si>
  <si>
    <t>2.1.2.</t>
  </si>
  <si>
    <t>Inclusión de grupos campesinos</t>
  </si>
  <si>
    <t>Incluir una meta e indicador para la estrategia del sector campesino.</t>
  </si>
  <si>
    <t>Alianza con la población con orientación sexual e identidades de género diversas, LGBTIQ+ y disidencias sexuales y del género</t>
  </si>
  <si>
    <t>2.2.1.</t>
  </si>
  <si>
    <t>Estrategia de inclusión de comunidad LGBTIQ+</t>
  </si>
  <si>
    <t>2.2.2.</t>
  </si>
  <si>
    <t>Seguimiento y ajuste a la política pública LBTIQ+</t>
  </si>
  <si>
    <t>Se modifica el nombre del producto propuesto</t>
  </si>
  <si>
    <t>Alianza con la niñez, infancia y adolescencia</t>
  </si>
  <si>
    <t>2.3.1.</t>
  </si>
  <si>
    <t>Atención integral - Garantizar y promover el desarrollo armónico e integral de NNA y la realización de sus derechos</t>
  </si>
  <si>
    <t>2.3.2.</t>
  </si>
  <si>
    <t>Protección integral de los NNA en reconocimiento como sujetos de derechos</t>
  </si>
  <si>
    <t>2.3.3.</t>
  </si>
  <si>
    <t>Fortalecimiento de capacidades de las familias como sujetos colectivos de derechos y protagonistas del desarrollo social</t>
  </si>
  <si>
    <t>2.3.4.</t>
  </si>
  <si>
    <t>Participación, movilización y ciudadanías</t>
  </si>
  <si>
    <t>Alianza con la atención a las víctimas del conflicto armado</t>
  </si>
  <si>
    <t>2.4.1.</t>
  </si>
  <si>
    <t>Atención y orientación a las víctimas</t>
  </si>
  <si>
    <t>Se ajusta la meta</t>
  </si>
  <si>
    <t>2.4.2.</t>
  </si>
  <si>
    <t>Ayuda humanitaria a víctimas del conflicto</t>
  </si>
  <si>
    <t>Pesos</t>
  </si>
  <si>
    <t>2.4.3</t>
  </si>
  <si>
    <t>Participación de víctimas - Eventos</t>
  </si>
  <si>
    <t>Se ajusta la línea base y la meta</t>
  </si>
  <si>
    <t>2.4.4.</t>
  </si>
  <si>
    <t>Participación de víctimas - sesiones de la mesa de víctimas</t>
  </si>
  <si>
    <t>Alianza con la protección de los DDHH</t>
  </si>
  <si>
    <t>2.5.1.</t>
  </si>
  <si>
    <t>Política pública de DDHH aprobada</t>
  </si>
  <si>
    <t>2.5.2.</t>
  </si>
  <si>
    <t>Atención y orientación a migrantes</t>
  </si>
  <si>
    <t>2.5.3</t>
  </si>
  <si>
    <t>Atención integral de a personas privadas de la libertad</t>
  </si>
  <si>
    <t>2.5.4</t>
  </si>
  <si>
    <t>Esteategia integrada de promoción de la paz y los DDHH</t>
  </si>
  <si>
    <t>Alianza con la atención a la población en situación de calle</t>
  </si>
  <si>
    <t>2.6.1.</t>
  </si>
  <si>
    <t>Atención y orientación a habitantes de calle y en calle</t>
  </si>
  <si>
    <t>Gran Alianza con los jóvenes</t>
  </si>
  <si>
    <t>2.7.1.</t>
  </si>
  <si>
    <t>Inclusión de la población juvenil</t>
  </si>
  <si>
    <t>2.7.2.</t>
  </si>
  <si>
    <t>Promoción de derechos de los jóvenes</t>
  </si>
  <si>
    <t>2.7.3.</t>
  </si>
  <si>
    <t>Política pública de juventud</t>
  </si>
  <si>
    <t>Gran Alianza con la Seguridad</t>
  </si>
  <si>
    <t>2.8.1.</t>
  </si>
  <si>
    <t>Observatorio de paz y DDHH</t>
  </si>
  <si>
    <t>ESTRATEGIAS PARA LA SEGURIDAD Y CONVIVENCIA CIUDADANA: IMPLEMENTACIÓN DEL PISCC</t>
  </si>
  <si>
    <t>Se ajusta el indicador a documentos
Complementar la descripción del observatorio</t>
  </si>
  <si>
    <t>2.8.2.</t>
  </si>
  <si>
    <t>Dispositivos técnológicos para la seguridad - instalación</t>
  </si>
  <si>
    <t>Se actualiza la línea de base y la meta</t>
  </si>
  <si>
    <t>2.8.3.</t>
  </si>
  <si>
    <t>Dispositivos técnológicos para la seguridad</t>
  </si>
  <si>
    <t>Se actualiza línea de base y meta</t>
  </si>
  <si>
    <t>2.8.4.</t>
  </si>
  <si>
    <t>Plan integral de seguridad y convivencia ciudadana</t>
  </si>
  <si>
    <t>Es un plan que establece su seguimiento</t>
  </si>
  <si>
    <t>2.8.5.</t>
  </si>
  <si>
    <t>Estrategias de promoción de la seguridad y la convivencia ciudadana</t>
  </si>
  <si>
    <t>Se ajusta la meta a 17
Especificar en el texto incluyendo el énfasis de seguridad humana.</t>
  </si>
  <si>
    <t>Alianza con los hogares vulnerables</t>
  </si>
  <si>
    <t>2.9.1.</t>
  </si>
  <si>
    <t>Articulación institucional para el acceso a transferencias destinadas a la superación de la pobreza extrema</t>
  </si>
  <si>
    <t>Alianza con el acceso a la justicia</t>
  </si>
  <si>
    <t>2.10.1.</t>
  </si>
  <si>
    <t>Fortalecimiento a los puntos de acceso a la justicia</t>
  </si>
  <si>
    <t>2.10.2.</t>
  </si>
  <si>
    <t>Creación y formalización de las comisarías de familia</t>
  </si>
  <si>
    <t>24-9-19-001-02595</t>
  </si>
  <si>
    <t>CREACIÓN DE LAS COMISARÍAS DE FAMILIA PARA LA ATENCIÓN DE VIOLENCIAS INTRAFAMILIAR Y PROTECCIÓN DE DERECHOS EN EL MUNICIPIO DE POPAYÁN</t>
  </si>
  <si>
    <t>Se crea este producto en la mesa técnica.</t>
  </si>
  <si>
    <t>Alianza con el fortalecimiento institucional de la Secretaría de Gobierno</t>
  </si>
  <si>
    <t>2.11.1.</t>
  </si>
  <si>
    <t>Fortalecimiento institucional de la Secretaría de Gobierno</t>
  </si>
  <si>
    <t>Gran Alianza con las Mujeres</t>
  </si>
  <si>
    <t>2.12.1.</t>
  </si>
  <si>
    <t>Estrategias de incorporación del enfoque de género en la articulación interinstitucional</t>
  </si>
  <si>
    <t>Se ajusta meta.
Corresponsabilidad</t>
  </si>
  <si>
    <t>2.12.2.</t>
  </si>
  <si>
    <t>Actualización  del plan de acción de la política pública de Mujer</t>
  </si>
  <si>
    <t>Mujer</t>
  </si>
  <si>
    <t>Se ajusta el nombre del producto propuesto</t>
  </si>
  <si>
    <t>2.12.3.</t>
  </si>
  <si>
    <t>Evaluación de la política pública de la mujer</t>
  </si>
  <si>
    <t>Se crea el producto para la correspondiente a los informes de seguimiento.</t>
  </si>
  <si>
    <t>Alianza con la seguridad para las mujeres</t>
  </si>
  <si>
    <t>2.13.1.</t>
  </si>
  <si>
    <t xml:space="preserve">Creación del observatorio municipal de la mujer integral urbana y rural </t>
  </si>
  <si>
    <t>Se ajustó el nombre del producto propuesto</t>
  </si>
  <si>
    <t>2.13.2.</t>
  </si>
  <si>
    <t>Estrategia de articulación para la inclusión del enfoque de genero en los PISCC</t>
  </si>
  <si>
    <t>Se crea el producto.</t>
  </si>
  <si>
    <t>2.13.3.</t>
  </si>
  <si>
    <t>Estrategias de divulgación para la promoción de la seguridad de las mujeres</t>
  </si>
  <si>
    <t>Se ajusta el nombre delproducto propuesto</t>
  </si>
  <si>
    <t>Alianza con la Prevención y Atención de Violencias Basadas en Genero VBG</t>
  </si>
  <si>
    <t>2.14.1.</t>
  </si>
  <si>
    <t>Rutas, guías y protocolos para incrementar la atencion y acceso a servicios institucionales</t>
  </si>
  <si>
    <t>En el texto se debe especificar el número de casos para el resultado.
Corresponsabilidad</t>
  </si>
  <si>
    <t>2.14.2.</t>
  </si>
  <si>
    <t>Estrategias de prevención de la VBG</t>
  </si>
  <si>
    <t>Se ajusta la meta porque son 3 estratégias.</t>
  </si>
  <si>
    <t>Alianza con la Empleabilidad y la Autonomía económica de las mujeres</t>
  </si>
  <si>
    <t>2.15.1.</t>
  </si>
  <si>
    <t>Mujeres que participan en procesos de fortalecimiento de autonomía económica (42% rural, y 58 % urbano)</t>
  </si>
  <si>
    <t>Corresponsbilidad
Porcentajes de urbano y rural</t>
  </si>
  <si>
    <t>Alianza con el empoderamiento político de las mujeres</t>
  </si>
  <si>
    <t>2.16.1.</t>
  </si>
  <si>
    <t>Generación de espacios para la formación y participación política y comunitaria  de las  mujeres del municipio de Popayán</t>
  </si>
  <si>
    <t xml:space="preserve">Se ajustó la línea base
Corresponsabilidad
</t>
  </si>
  <si>
    <t>Alianza con el acceso y la permanencia educativa</t>
  </si>
  <si>
    <t>2.17.1.</t>
  </si>
  <si>
    <t>Estudiantes atendidos con estándares de calidad en alimentación escolar, Urbanos y rurales.</t>
  </si>
  <si>
    <t>FORTALECIMIENTO  DE LA ESTRATEGIA DE PERMANECIA PARA LA PRESTACIÓN DEL SERVICIO EDUCATIVO EN LA MATRICULA OFICIAL DE LAS INSTITUCIONES EDUCATIVAS  DEL MUNICIPIO DE POPAYÁN.</t>
  </si>
  <si>
    <t>Educación</t>
  </si>
  <si>
    <t>número</t>
  </si>
  <si>
    <t>2.17.2.</t>
  </si>
  <si>
    <t>Estudiantes beneficiados con auxilio de transporte escolar. (población rural - IE La Pamba)</t>
  </si>
  <si>
    <t>Se especificó rurale y La Pamba</t>
  </si>
  <si>
    <t>2.17.3.</t>
  </si>
  <si>
    <t>Dotación para Instituciones Educativas.</t>
  </si>
  <si>
    <t>2.17.5.</t>
  </si>
  <si>
    <t>Apoyo a la población en condiciones de vulnerabilidad.</t>
  </si>
  <si>
    <t>2.17.6.</t>
  </si>
  <si>
    <t>Fortalecimiento y ampliación de la jornada única</t>
  </si>
  <si>
    <t>Producto nuevo</t>
  </si>
  <si>
    <t>2.17.4.</t>
  </si>
  <si>
    <t>Mejoramiento Infraestructura educativa.</t>
  </si>
  <si>
    <t xml:space="preserve"> MEJORAMIENTO Y/O MANTENIMIENTO Y/O ADECUACION DE INFRAESTRUCTURA EDUCATIVA EN LAS I.E. OFICIALES DEL MUNICIPIO DE POPAYÁN, FASE II</t>
  </si>
  <si>
    <t>Alianza con la calidad educativa</t>
  </si>
  <si>
    <t>2.18.1.</t>
  </si>
  <si>
    <t>Actualización e Implementación Plan Educativo Municipal.</t>
  </si>
  <si>
    <t>FORTALECIMIENTO DEL TIEMPO ESCOLAR Y LA PROTECCIÓN DE TRAYECTORIAS DE VIDA, EN ALIANZA CON LA FORMACIÓN INTEGRAL, LA INCLUSIÓN, EQUIDAD Y CALIDAD EDUCATIVA</t>
  </si>
  <si>
    <t>2.18.2.</t>
  </si>
  <si>
    <t>Fortalecer el Plan de lectura y escritura.</t>
  </si>
  <si>
    <t>2.18.3</t>
  </si>
  <si>
    <t>Educación Inicial en el marco de la atención integral.</t>
  </si>
  <si>
    <t>2.18.4.</t>
  </si>
  <si>
    <t>Regulación  y articulación de la prestación del servicio educativo formal y no formal.</t>
  </si>
  <si>
    <t>2.18.5.</t>
  </si>
  <si>
    <t>Tecnologías de la información y comunicación a partir de  proceso de innovación educativa enfocada en plataformas educativas, dotación y conectividad para el desarrollo del proceso educativo.</t>
  </si>
  <si>
    <t>2.18.6</t>
  </si>
  <si>
    <t>Fortalecimiento a las Competencias y aprendizajes de las diferentes áreas del conocimiento.</t>
  </si>
  <si>
    <t>Se ajusta la línea base</t>
  </si>
  <si>
    <t>2.18.7.</t>
  </si>
  <si>
    <t>Proyectos transversales y catedras para el desarrollo de competencias ciudadanas  (formación ciudadana, catedra animalista, educación ambiental, sexualidad, convivencia escolar, entre otras).</t>
  </si>
  <si>
    <t>Se ajusta la línea base.
Se especifica la catedra animalista.</t>
  </si>
  <si>
    <t>2.18.8.</t>
  </si>
  <si>
    <t>Enseñanza de una segunda lengua en las I.E. - Bilinguismo.</t>
  </si>
  <si>
    <t>2.18.9.</t>
  </si>
  <si>
    <t xml:space="preserve">Semilleros de investigación en las I.E. del municipio </t>
  </si>
  <si>
    <t>2.18.10.</t>
  </si>
  <si>
    <t xml:space="preserve">Acceso al sistema educativo incluyente mediante el desarrollo e implementación del Plan Individual de Ajustes Razonables - PIAR, para población Estudiantil con discapacidad y/o talentos </t>
  </si>
  <si>
    <t>Alianza con los maestros del siglo XXI.</t>
  </si>
  <si>
    <t>2.19.1.</t>
  </si>
  <si>
    <t>Formación, capacitación de los trabajadores de la educación (docentes, directivos docentes), en el Marco del Plan Territorial de  Formación Docente.</t>
  </si>
  <si>
    <t>Alianza con la construcción de sistemas locales de educación e implementación del Plan Educativo Rural.</t>
  </si>
  <si>
    <t>2.20.1.</t>
  </si>
  <si>
    <t>Implementación del PER - Servicio Educativo Rural de Popayán.</t>
  </si>
  <si>
    <t>Alianza con la Eficiencia educativa y el Fortalecimiento Institucional.</t>
  </si>
  <si>
    <t>2.21.1.</t>
  </si>
  <si>
    <t>Obligaciones laborales de  administrativos, servicios públicos de las instituciones educativas atendidas oportunamente.</t>
  </si>
  <si>
    <t>FORTALECIMIENTO INSTITUCIONAL PARA LA PRESTACIÓN DEL SERVICIO EDUCATIVO OFICIAL DEL MUNICIPIO DE POPAYÁN</t>
  </si>
  <si>
    <t>2.21.2.</t>
  </si>
  <si>
    <t>Incluye los pagos de la nómina personal docente y directivos docentes, incluidos los gastos inherentes a la nómina, como los aportes patronales y parafiscales.</t>
  </si>
  <si>
    <t>2.21.3.</t>
  </si>
  <si>
    <t>Mejoramiento de la planta física y Tecnológica de la Secretaria de Educación.</t>
  </si>
  <si>
    <t>2.21.4.</t>
  </si>
  <si>
    <t xml:space="preserve">Provisión de concurso docente de la  Secretaria de Educación del Municipio de Popayán </t>
  </si>
  <si>
    <t>2.21.5.</t>
  </si>
  <si>
    <t>Estrategia de fomento semestral a programas de educación superior  - Fondo Educativo Municipal</t>
  </si>
  <si>
    <t>Se ajusta indicador</t>
  </si>
  <si>
    <t>2.21.6.</t>
  </si>
  <si>
    <t xml:space="preserve">Prestación del servicio educativo a traves de la canasta educativa </t>
  </si>
  <si>
    <t>ALIANZA CON LA PLANEACION INTEGRAL EN SALUD: PLANEANDO HOY PARA UN MAÑANA MÁS SALUDABLE</t>
  </si>
  <si>
    <t>2.22.1.</t>
  </si>
  <si>
    <t>Seguimiento y evaluación del Plan Territorial de Salud</t>
  </si>
  <si>
    <t>ALIANZA CON LA SALUD, PRESTACIÓN DEL SERVICIOS DE SALUD</t>
  </si>
  <si>
    <t>2.23.1.</t>
  </si>
  <si>
    <t>Auditorías GAUDÍ a las EAPB que operan en el Municipio garantía a la prestación de los servicios de los usuarios afiliados,</t>
  </si>
  <si>
    <t>Salud</t>
  </si>
  <si>
    <t>2.23.2.</t>
  </si>
  <si>
    <t>Asistencias técnicas de Sistema Obligatorio de Garantia de la Calidad en Salud (SOGCS) a IPS Priorizadas en el Municipio</t>
  </si>
  <si>
    <t>ASEGURAMIENTO EN SALUD</t>
  </si>
  <si>
    <t>2.24.1.</t>
  </si>
  <si>
    <t>Base de Datos Única de Afiliados BDUA</t>
  </si>
  <si>
    <t>Alianza con la atención de las actividades colectivas del Municipio de Popayán: ¡Cuidando, Apoyando, Transformado vidas!</t>
  </si>
  <si>
    <t>2.25.1.</t>
  </si>
  <si>
    <t xml:space="preserve">Monitoreo sistemático de la ejecución operativa del Plan de Intervenciones Colectivas. </t>
  </si>
  <si>
    <t>GESTIÓN DE LA INFORMACIÓN EN SALUD - VIGILANCIA EN SALUD PÚBLICA</t>
  </si>
  <si>
    <t>2.26.1.</t>
  </si>
  <si>
    <t>Sistema de Vigilancia Epidemiológica en Salud Pública - SIVIGILA Operando en rango Óptimo</t>
  </si>
  <si>
    <t>2.26.2.</t>
  </si>
  <si>
    <t>Análisis de Situación en Salud - ASIS cuantitativo realizado y actualizado anualmente</t>
  </si>
  <si>
    <t>PIC 7.2.3.17  PROGRAMA ALIANZA CON LA PARTICIPACIÓN SOCIAL: PARTICIPACIÓN ACTIVA, SOCIEDAD MÁS FUERTE</t>
  </si>
  <si>
    <t>2.27.1.</t>
  </si>
  <si>
    <t>Participación social en salud mecanismos y espacios de participación social en salud conformados priorizados</t>
  </si>
  <si>
    <t>incremento</t>
  </si>
  <si>
    <t>2.27.2.</t>
  </si>
  <si>
    <t>Estrategias de promoción de la participación social en salud implementadas</t>
  </si>
  <si>
    <t xml:space="preserve"> PROGRAMA: ALIANZA CON LA SALUD AMBIENTAL
</t>
  </si>
  <si>
    <t>2.28.1.</t>
  </si>
  <si>
    <t>Barrios intervenidos con estrategias de promoción de habitats saludables</t>
  </si>
  <si>
    <t>2.28.2.</t>
  </si>
  <si>
    <t>Jornadas de recoleccion de elementos inservibles</t>
  </si>
  <si>
    <t>2.28.3</t>
  </si>
  <si>
    <t>Estrategia Popayán, Blanca y Limpia.</t>
  </si>
  <si>
    <t>2.28.4.</t>
  </si>
  <si>
    <t>Vigilancia efectiva al evento 300 -APTR (según reporte de vigilancia epidemiológica.)</t>
  </si>
  <si>
    <t>Visitas a establecimientos de consumo</t>
  </si>
  <si>
    <t>Visitas de uso - Establecimientos con Inspección, Vigilancia y Control Sanitario – IVC.</t>
  </si>
  <si>
    <t>PIC 7.2.3.11 PROGRAMA: ALIANZA CON LA SALUD AMBIENTAL
(Alianza con la gestión ambiental y la salud pública)</t>
  </si>
  <si>
    <t>ALIANZA CON LA FAUNA URBANA</t>
  </si>
  <si>
    <t>2.30.1.</t>
  </si>
  <si>
    <t>Numero de atenciones integrales en salud animal</t>
  </si>
  <si>
    <t>ALIANZA CON LA INCLUSIÓN DE PERSONAS EN SITUACIÓN DE DISCAPACIDAD</t>
  </si>
  <si>
    <t>2.31.1.</t>
  </si>
  <si>
    <t>Política pública de discapacidad implementada</t>
  </si>
  <si>
    <t>2.31.2.</t>
  </si>
  <si>
    <t>Personas con certificación de discapacidad</t>
  </si>
  <si>
    <t>ALIANZA CON LAS PERSONAS MAYORES</t>
  </si>
  <si>
    <t>2.32.1.</t>
  </si>
  <si>
    <t>Atención integral al adulto mayor en los Centros Vida.</t>
  </si>
  <si>
    <t>2.32.2.</t>
  </si>
  <si>
    <t>Atención integral al adulto mayor en Centros de bienestar</t>
  </si>
  <si>
    <t>2.32.3.</t>
  </si>
  <si>
    <t>Adecuación Centros Vida para la atención de personas mayores.</t>
  </si>
  <si>
    <t>2.32.4.</t>
  </si>
  <si>
    <t>Dotación de Centros Vida para la atención de personas mayores</t>
  </si>
  <si>
    <t>ALIANZA CON LA SEGURIDAD ALIMENTARIA: JUNTOS POR UNA MESA SEGURA Y SALUDABLE</t>
  </si>
  <si>
    <t>2.33.1.</t>
  </si>
  <si>
    <t>Estrategias implementadas para el fortalecimiento de la salud desde la seguridad alimentaria.</t>
  </si>
  <si>
    <t>2.33.2.</t>
  </si>
  <si>
    <t>Política pública de seguridad alimentaria y nutricional implementada</t>
  </si>
  <si>
    <t>ALIANZA CON LA SALUD MENTAL</t>
  </si>
  <si>
    <t>2.34.1.</t>
  </si>
  <si>
    <t>Estrategias de atención a la Salud Mental.</t>
  </si>
  <si>
    <t>2.34.2.</t>
  </si>
  <si>
    <t>Estrategia de información en salud y estrategia de educación y comunicación para la salud dirigida a la prevención de VBG (Violencia Basada en Genero) implementada en entornos educativos y comunitarios de Popayán</t>
  </si>
  <si>
    <t>2.34.3.</t>
  </si>
  <si>
    <t>Política pública de salud mental implementada</t>
  </si>
  <si>
    <t>ALIANZA CON LA SALUD AMBIENTAL</t>
  </si>
  <si>
    <t>PIC 7.2.3.12 PROGRAMA: ALIANZA CON LA SALUD SEXUAL Y REPRODUCTIVA: ¡TÚ TIENES EL CONTROL! PROMOVIENDO UNA SALUD SEXUAL AUTÓNOMA</t>
  </si>
  <si>
    <t>2.35.1.</t>
  </si>
  <si>
    <t>Estrategia de información en salud, educación e información de la ruta integral de atención materno perinatal</t>
  </si>
  <si>
    <t>2.35.2.</t>
  </si>
  <si>
    <t>Estrategia para el fortalecimiento de la salud sexual y reproductiva</t>
  </si>
  <si>
    <t>PIC 7.2.3.13  PROGRAMA: ALIANZA VIDA SALUDABLE Y LA PROTECCIÓN DE CONDICIONES NO TRANSMISIBLES: ¡VIVE SALUDABLE, VIVE FELIZ!</t>
  </si>
  <si>
    <t>2.36.1.</t>
  </si>
  <si>
    <t>Estrategia 4x4 para una vida saludable - condiciones no transmisibles</t>
  </si>
  <si>
    <t>2.36.2.</t>
  </si>
  <si>
    <t>Estrategia de gestión integral del riesgo en salud (acciones individuales y colectivas para el abordaje integral del cáncer de mama y cuello uterino.)</t>
  </si>
  <si>
    <t>PIC 7.2.3.14  PROGRAMA: ALIANZA CON LA PREVENCIÓN DE ENFERMEDADES TRANSMISIBLES</t>
  </si>
  <si>
    <t>2.37.1.</t>
  </si>
  <si>
    <t>Estrategia para una vida saludable - enfermedades transmisibles</t>
  </si>
  <si>
    <t>2.37.2.</t>
  </si>
  <si>
    <t xml:space="preserve">Adecuación del cuarto frío destinado para asegurar la correcta conservación de inmunobiológicos. </t>
  </si>
  <si>
    <t>PIC 7.2.3.15 PROGRAMA: POPAYÁN EN ALIANZA HACIA EL FIN DE LA TUBERCULOSIS</t>
  </si>
  <si>
    <t>2.38.1</t>
  </si>
  <si>
    <t xml:space="preserve">Estrategia hacia el fin de la Tuberculosis </t>
  </si>
  <si>
    <t>PIC 7.2.3.18  PROGRAMA: ALIANZA CON LA ATENCIÓN A LA POBLACIÓN EN SITUACIÓN DE VULNERABILIDAD Y GRUPOS SOCIALES: UNIENDO FUERZAS PARA UN FUTURO INCLUSIVO Y EQUITATIVO</t>
  </si>
  <si>
    <t>2.39.1.</t>
  </si>
  <si>
    <t>Personas habitantes de y en calle con servicio de atención integral mediante jornadas de salud.</t>
  </si>
  <si>
    <t>2.39.2.</t>
  </si>
  <si>
    <t>Estrategia de información en Salud y Estrategia de educación y comunicación para la atención de población víctima 	del conflicto armado en el marco  de PAPSIVI</t>
  </si>
  <si>
    <t>2.39.3</t>
  </si>
  <si>
    <t>Estrategia de información en salud, educación y comunicación para la salud dirigida a población migrante regular implementada.</t>
  </si>
  <si>
    <t>2.39.4</t>
  </si>
  <si>
    <t>Estrategia de Rehabilitación Basada en la Comunidad (RBC) personas con discapacidad de comunas y/o veredas priorizadas implementada.</t>
  </si>
  <si>
    <t>2.39.5.</t>
  </si>
  <si>
    <t>Jornada de movilización y Estrategia de información en salud, y de educación y comunicación para la salud de la población LGTBIQ+.</t>
  </si>
  <si>
    <t>2.39.6</t>
  </si>
  <si>
    <t>Estrategia de información en salud, educación y comunicación para la salud dirigida a población etnica regular implementada.</t>
  </si>
  <si>
    <t>PIC 7.2.3.16 PROGRAMA ALIANZA CON LA PREVENCIÓN DE LOS RIESGOS DE ORIGEN LABORAL: PORQUE TU SALUD IMPORTA, PREVENIMOS LOS RIESGOS LABORALES</t>
  </si>
  <si>
    <t>2.40.1.</t>
  </si>
  <si>
    <t>Estrategia de prevención de riesgos de origen laboral</t>
  </si>
  <si>
    <t>ALIANZA CON EL MANEJO DE DESASTRES: PREPARADOS HOY SEGUROS MAÑANA</t>
  </si>
  <si>
    <t>2.41.1.</t>
  </si>
  <si>
    <t>Fortalecimiento de la red de atención en salud ante situaciones de emergencias y desastres</t>
  </si>
  <si>
    <t>2.41.2.</t>
  </si>
  <si>
    <t>Creación de un Sistema de Emergencias Médicas (SEM)</t>
  </si>
  <si>
    <t>Alianza por la gobernanza cultural</t>
  </si>
  <si>
    <t>2.42.1.</t>
  </si>
  <si>
    <t>Documentos tecnicos sector artistico</t>
  </si>
  <si>
    <t>Cultura y Turismo</t>
  </si>
  <si>
    <t>Se ajusta línea base</t>
  </si>
  <si>
    <t>2.42.2.</t>
  </si>
  <si>
    <t>Biblioteca municipal</t>
  </si>
  <si>
    <t>2.42.3.</t>
  </si>
  <si>
    <t>Estrategia de promoción de la lectura la escritura y la oralidad</t>
  </si>
  <si>
    <t>2.42.4.</t>
  </si>
  <si>
    <t>Estimulos para la cultura</t>
  </si>
  <si>
    <t>2.42.5.</t>
  </si>
  <si>
    <t>Documentos tecnicos de formacion artística y cultural, y Patrimonio material e inmaterial</t>
  </si>
  <si>
    <t>2.42.6.</t>
  </si>
  <si>
    <t>Fortalecimiento de las Escuelas culturales, artísticas y musicales.</t>
  </si>
  <si>
    <t>2.42.7.</t>
  </si>
  <si>
    <t>Eventos de agenda multicultural y promoción de la cultura payanesa y marca ciudad</t>
  </si>
  <si>
    <t>2.42.8</t>
  </si>
  <si>
    <t>Actualización, presentación, aprobación e implementación de la política pública de Salvaguarda de procesiones de Semana Santa y manifestaciones procesionales</t>
  </si>
  <si>
    <t>Se ajusta el producto propuesto y la meta.</t>
  </si>
  <si>
    <t>2.42.9.</t>
  </si>
  <si>
    <t>Fortalecimiento del ecosistema municipal de cultura, artistico y musical</t>
  </si>
  <si>
    <t>2.42.10.</t>
  </si>
  <si>
    <t>Adecuacion de centros culturales</t>
  </si>
  <si>
    <t>2.42.11.</t>
  </si>
  <si>
    <t>Observatorio cultural y turistico</t>
  </si>
  <si>
    <t>Se ajusta la meta.
Especificar en el texto, colonias.</t>
  </si>
  <si>
    <t>2.42.12.</t>
  </si>
  <si>
    <t>Adecuacion del teatro Bolívar</t>
  </si>
  <si>
    <t>Corresponsabilidad</t>
  </si>
  <si>
    <t>2.42.13.</t>
  </si>
  <si>
    <t>Gestores culturales con procesos de educacion formal</t>
  </si>
  <si>
    <t>2.42.14</t>
  </si>
  <si>
    <t>Adecuacion de museos</t>
  </si>
  <si>
    <t>2.42.15.</t>
  </si>
  <si>
    <t>Patrimonio material e inmaterial
Bienes y manifestaciones de interés cultural y turístico</t>
  </si>
  <si>
    <t>2.42.16.</t>
  </si>
  <si>
    <t>Patrimonio material e inmaterial
Estrategia de dinamización del patrimonio y el turísmo</t>
  </si>
  <si>
    <t>Alianza con el deporte</t>
  </si>
  <si>
    <t>2.43.1.</t>
  </si>
  <si>
    <t>Documentos de seguimiento - Fortalecimiento del gobierno teritorial</t>
  </si>
  <si>
    <t>GENERACIÓN DE OPORTUNIDADES PARA EL FOMENTO DEL DEPORTE,  LA ACTIVIDAD FÍSICA,  RECREATIVA EN EL MUNICIPIO DE POPAYÁN</t>
  </si>
  <si>
    <t>Deporte y Recreación</t>
  </si>
  <si>
    <t>2.43.2.</t>
  </si>
  <si>
    <t>Política pública ajustada y presentada</t>
  </si>
  <si>
    <t>Se ajusta el nombre del producto</t>
  </si>
  <si>
    <t>2.43.3.</t>
  </si>
  <si>
    <t>Conformación del sistema municipal del deporte (Plan de acción)</t>
  </si>
  <si>
    <t>2.43.4.</t>
  </si>
  <si>
    <t>Oferta de disciplinas para la formación deportiva.</t>
  </si>
  <si>
    <t>2.43.5.</t>
  </si>
  <si>
    <t>Promoción de la actividad física para la primera infancia</t>
  </si>
  <si>
    <t>2.43.6.</t>
  </si>
  <si>
    <t>Estimulos e incentivos para el deporte</t>
  </si>
  <si>
    <t>2.43.7.</t>
  </si>
  <si>
    <t>Eventos deportivos en diferentes modalidades y disciplinas</t>
  </si>
  <si>
    <t>2.43.8.</t>
  </si>
  <si>
    <t>Recreación y deporte para el fortalecimiento de la convivencia</t>
  </si>
  <si>
    <t>2.43.9.</t>
  </si>
  <si>
    <t xml:space="preserve">Oferta de disciplinas para la formación en nuevas tendencias deportivas </t>
  </si>
  <si>
    <t>2.43.10.</t>
  </si>
  <si>
    <t>Actividades recreativas, físicas y/o deportivas para personas con discapacidad</t>
  </si>
  <si>
    <t>2.43.11.</t>
  </si>
  <si>
    <t>Actividades para la promoción de habitos y estilos de vida saludables</t>
  </si>
  <si>
    <t>2.43.12.</t>
  </si>
  <si>
    <t>Actividades para el rescate y fortalecimiento de juegos tradicionales para la recreación y la actividad física</t>
  </si>
  <si>
    <t>Alianza con la infraestructura deportiva</t>
  </si>
  <si>
    <t>2.44.1.</t>
  </si>
  <si>
    <t>Escenarios deportivos y/o recreativos fortalecidos</t>
  </si>
  <si>
    <t>MEJORAMIENTO DE LA INFRAESTRUCTURA DEPORTIVA DEL MUNICIPIO DE POPAYÁN</t>
  </si>
  <si>
    <t>Corresponsabilidad.
Se ajusta la línea base y la meta</t>
  </si>
  <si>
    <t>POPAYÁN CONECTADA E INTEGRADA</t>
  </si>
  <si>
    <t>Alianza con la integración vial</t>
  </si>
  <si>
    <t>3.1.1.</t>
  </si>
  <si>
    <t>Vía urbana construida</t>
  </si>
  <si>
    <t>21-9-19-001-02436</t>
  </si>
  <si>
    <t>AUNAR ESFUERZOS PARA LA ATENCION DE VIAS REGIONALES EN EL MUNICIPIO DE POPAYAN CON OBRAS DE MEJORAMIENTO EN EL MARCO DEL PROGRAMA PARA LA CONEXIÓN DE TERRITORIOS, EL CRECIMIENTO SOSTENIBLE Y LA REACTIVACION 2.0 - CONSTRUCCIÓN DE LA AVENIDA LOS PROCERES EN EL MUNICIPIO DE POPAYÁN</t>
  </si>
  <si>
    <t>Infraestructura</t>
  </si>
  <si>
    <t>Km</t>
  </si>
  <si>
    <t>24-9-19-001-02569</t>
  </si>
  <si>
    <t>CONSTRUCCION DE OBRAS DE INFRAESTRUCTURA VIAL PARA EL MEJORAMIENTO DE LA MOVILIDAD EN EL MUNICIPIO DE POPAYÁN</t>
  </si>
  <si>
    <t>3.1.2.</t>
  </si>
  <si>
    <t>3.1.3.</t>
  </si>
  <si>
    <t>Gestion predial Vial</t>
  </si>
  <si>
    <t>3.1.9.</t>
  </si>
  <si>
    <t>Estudios y Diseños Viales (Gestión con Asociaciones Público Populares y Público Privadas)</t>
  </si>
  <si>
    <t>FORTALECIMIENTO A LA INFRAESTRUCTURA VIAL EN EL MUNICIPIO DE POPAYAN</t>
  </si>
  <si>
    <t>3.1.4.</t>
  </si>
  <si>
    <t>Vía terciaria mejorada</t>
  </si>
  <si>
    <t>km</t>
  </si>
  <si>
    <t>3.1.5.</t>
  </si>
  <si>
    <t>Vía terciaria con mantenimiento periódico o rutinario</t>
  </si>
  <si>
    <t>3.1.6.</t>
  </si>
  <si>
    <t>Vía urbana mejorada</t>
  </si>
  <si>
    <t>3.1.7.</t>
  </si>
  <si>
    <t>Vía urbana con mantenimiento periódico o rutinario</t>
  </si>
  <si>
    <t>3.1.8.</t>
  </si>
  <si>
    <t>Puente de vía urbana rehabilitado</t>
  </si>
  <si>
    <t>Puente construido en vía urbana existente</t>
  </si>
  <si>
    <t>3.1.10.</t>
  </si>
  <si>
    <t>Andén construido</t>
  </si>
  <si>
    <t>Metros</t>
  </si>
  <si>
    <t>3.1.11.</t>
  </si>
  <si>
    <t>Vías del SETP</t>
  </si>
  <si>
    <t>APORTES A MOVILIDAD FUTURA PARA EL SISTEMA ESTRATEGICO DE TRANSPORTE EN EL MUNICIPIO DE POPAYAN</t>
  </si>
  <si>
    <t>3.1.12.</t>
  </si>
  <si>
    <t>Fortalecimiento institucional de la Secretaría</t>
  </si>
  <si>
    <t>FORTALECIMIENTO DE LOS PROCESOS ADMINISTRATIVOS E INSTITUCIONALES DE LA SECRETARÍA DE INFRAESTRUCTURA</t>
  </si>
  <si>
    <t>Metros lineales</t>
  </si>
  <si>
    <t xml:space="preserve">Incremento </t>
  </si>
  <si>
    <t>Alianza con la movilidad sostenible e incluyente</t>
  </si>
  <si>
    <t>3.3.1.</t>
  </si>
  <si>
    <t>Red de ciclo rutas señalizadas</t>
  </si>
  <si>
    <t>Tránsito</t>
  </si>
  <si>
    <t>Corresponsabilidad.
Transito, Movilidad e Infraestructura.</t>
  </si>
  <si>
    <t>3.3.2.</t>
  </si>
  <si>
    <t xml:space="preserve">Sistema de bicicletas públicas modernizado </t>
  </si>
  <si>
    <t>3.3.3</t>
  </si>
  <si>
    <t xml:space="preserve">Proyectos de urbanismo táctico </t>
  </si>
  <si>
    <t>Se ajusta la meta a 12 documentos.</t>
  </si>
  <si>
    <t>3.3.4.</t>
  </si>
  <si>
    <t>Señalización vial</t>
  </si>
  <si>
    <t>Revisar la meta.</t>
  </si>
  <si>
    <t>3.3.5.</t>
  </si>
  <si>
    <t xml:space="preserve">Pasos peatonales seguros </t>
  </si>
  <si>
    <t>3.3.6.</t>
  </si>
  <si>
    <t>Modernización red semafórica</t>
  </si>
  <si>
    <t>3.4.9.</t>
  </si>
  <si>
    <t xml:space="preserve">Plan Estratégico de Seguridad Vial </t>
  </si>
  <si>
    <t>Corresponsabilidad.Ciudad Moderna.
Movilidad futura.
Gobierno.</t>
  </si>
  <si>
    <t>Alianza con una cultura vial que priorice la vida</t>
  </si>
  <si>
    <t>3.5.1.</t>
  </si>
  <si>
    <t>Plan de zonas de estacionamiento regulado</t>
  </si>
  <si>
    <t>Se modifica la línea base.</t>
  </si>
  <si>
    <t>3.5.2.</t>
  </si>
  <si>
    <t xml:space="preserve">Zonas de estacionamiento regulado </t>
  </si>
  <si>
    <t>Alianza con una gestión integral y segura de la movilidad</t>
  </si>
  <si>
    <t>3.4.1.</t>
  </si>
  <si>
    <t xml:space="preserve">Diseño Centro de Gestión, Control e Información de Movilidad </t>
  </si>
  <si>
    <t>3.4.3.</t>
  </si>
  <si>
    <t xml:space="preserve">Fortalecimiento institucional de la secretaría </t>
  </si>
  <si>
    <t>La mesa técnica recomiendase tenga en cuenta el fortalecimiento de la estructura operativa y la administrativa.</t>
  </si>
  <si>
    <t>3.4.4.</t>
  </si>
  <si>
    <t>Ampliación de la sede de la Secretaría de Tránsito</t>
  </si>
  <si>
    <t>Se crea el producto, puesto que no se había tenido en cuenta</t>
  </si>
  <si>
    <t>3.4.5.</t>
  </si>
  <si>
    <t xml:space="preserve">Control y seguridad vial </t>
  </si>
  <si>
    <t>3.4.7.</t>
  </si>
  <si>
    <t xml:space="preserve">Planes de Movilidad Escolar. </t>
  </si>
  <si>
    <t>3.4.8.</t>
  </si>
  <si>
    <t>Plan local de seguridad vial del municipio de Popayán</t>
  </si>
  <si>
    <t>3.5.3</t>
  </si>
  <si>
    <t>Estrategia de cultura ciudanía de seguridad vial</t>
  </si>
  <si>
    <t>Se ajusta la línea base.</t>
  </si>
  <si>
    <t>POPAYÁN HABITABLE Y SOSTENIBLE</t>
  </si>
  <si>
    <t>Alianza con el ordenamiento de nuestro territorio</t>
  </si>
  <si>
    <t>4.1.1.</t>
  </si>
  <si>
    <t>Plan de ordenamiento territorial adoptado</t>
  </si>
  <si>
    <t>4.1.2.</t>
  </si>
  <si>
    <t>Ejercicio de control físico en zonas urbanas y rurales</t>
  </si>
  <si>
    <t>4.1.3</t>
  </si>
  <si>
    <t>Implementación del POT vigente (Asistencia técnica y normativa)</t>
  </si>
  <si>
    <t>4.1.4.</t>
  </si>
  <si>
    <t>Seguimiento y evaluación del POT</t>
  </si>
  <si>
    <t>4.1.5.</t>
  </si>
  <si>
    <t>Curaduría social en operación</t>
  </si>
  <si>
    <t>Especificar en el texto el fortalecimiento de la curaduría cero.</t>
  </si>
  <si>
    <t>Alianza por un sector histórico que priorice la vida, la educación y el turismo</t>
  </si>
  <si>
    <t>4.2.1.</t>
  </si>
  <si>
    <t>PEMP</t>
  </si>
  <si>
    <t>4.2.2.</t>
  </si>
  <si>
    <t>Dinamización del patrimonio</t>
  </si>
  <si>
    <t>Alianza con un espacio público de calidad</t>
  </si>
  <si>
    <t>4.3.4.</t>
  </si>
  <si>
    <t>Obras priorizadas por la comunidad urbana</t>
  </si>
  <si>
    <t>24-9-19-001-02565</t>
  </si>
  <si>
    <t>CONTRIBUCIÓN AL PROGRAMA DE INFRAESTRUCTURA PARA EL MEJORAMIENTO INTEGRAL DE BIENES INMUEBLES Y ESPACIO PUBLICO EN BARRIOS, COMUNAS Y CORREGIMIENTOS EN EL MUNICIPIO DE POPAYAN</t>
  </si>
  <si>
    <t>4.3.5.</t>
  </si>
  <si>
    <t>Obras priorizadas por la comunidad rural</t>
  </si>
  <si>
    <t>4.3.6.</t>
  </si>
  <si>
    <t>Plantas de beneficio animal adecuadas</t>
  </si>
  <si>
    <t>FORTALECIMIENTO DE LA INFRAESTRUCTURA DEL CENTRO DE BENEFICIO ANIMAL EN EL MUNICIPIO DE POPAYAN</t>
  </si>
  <si>
    <t>mantenimiento</t>
  </si>
  <si>
    <t>Alianza para el control del espacio público y la protección del consumidor</t>
  </si>
  <si>
    <t>4.4.1.</t>
  </si>
  <si>
    <t>Plan maestro de espacio público y seguimiento</t>
  </si>
  <si>
    <t>4.4.2.</t>
  </si>
  <si>
    <t>Estrategia de promoción del buen uso del espacio público</t>
  </si>
  <si>
    <t>4.4.3.</t>
  </si>
  <si>
    <t>Sistema de protección al consumidor</t>
  </si>
  <si>
    <t>4.4.4.</t>
  </si>
  <si>
    <t>Política pública de espacio público</t>
  </si>
  <si>
    <t>Alianza con una vivienda digna</t>
  </si>
  <si>
    <t>4.5.6.</t>
  </si>
  <si>
    <t>Mejoramiento de Vivienda en sitio propio (urbano y rural)</t>
  </si>
  <si>
    <t>24-9-19-001-02591</t>
  </si>
  <si>
    <t>APORTES MUNICIPALES PARA PROGRAMAS DE MEJORAMIENTO DE VIVIENDA EN EL MUNICIPIO DE POPAYAN</t>
  </si>
  <si>
    <t>Especificar rural y urbano</t>
  </si>
  <si>
    <t>Alianza con servicios públicos de calidad</t>
  </si>
  <si>
    <t>4.6.1.</t>
  </si>
  <si>
    <t>Transferencias de subsidios acueducto, PDA, Aseo.</t>
  </si>
  <si>
    <t>APOYO AL PROGRAMA DE AGUA POTABLE, SANEAMIENTO BASICO Y ASEO DOMICILIARIO EN EL MUNICIPIO DE POPAYAN</t>
  </si>
  <si>
    <t>4.6.2.</t>
  </si>
  <si>
    <t>Estudios y diseños de colectores sanitarios</t>
  </si>
  <si>
    <t>4.6.3.</t>
  </si>
  <si>
    <t>Construcción de colectores sanitarios</t>
  </si>
  <si>
    <t>4.6.4.</t>
  </si>
  <si>
    <t>Construcción de colectores para alcantarillado pluvial</t>
  </si>
  <si>
    <t>4.6.5.</t>
  </si>
  <si>
    <t>Ampliacion de redes de gas</t>
  </si>
  <si>
    <t>Kilometros</t>
  </si>
  <si>
    <t>4.6.6.</t>
  </si>
  <si>
    <t>Ampliacion de redes de electricidad</t>
  </si>
  <si>
    <t>4.6.7.</t>
  </si>
  <si>
    <t>Municipio energetico, estudios y diseños</t>
  </si>
  <si>
    <t>4.6.8.</t>
  </si>
  <si>
    <t>Municipio energetico, energía fotovoltaica</t>
  </si>
  <si>
    <t>4.6.9.</t>
  </si>
  <si>
    <t>Administración, operación y mantenimiento del sistema de alumbrado público</t>
  </si>
  <si>
    <t>4.6.10.</t>
  </si>
  <si>
    <t>Modernización del servicio de alumbrado público (Reposición de luminarias de sodio a LED)</t>
  </si>
  <si>
    <t>4.6.11.</t>
  </si>
  <si>
    <t>Plan anual de alumbrado público</t>
  </si>
  <si>
    <t>4.6.12.</t>
  </si>
  <si>
    <t>Transición energética para la autosostenibidad del suministro de energía del alumbrado público (estudios y diseños)</t>
  </si>
  <si>
    <t>4.6.13.</t>
  </si>
  <si>
    <t>Transición energética para la autosostenibidad del suministro de energía del alumbrado público (central fotovoltáica)</t>
  </si>
  <si>
    <t>4.6.14.</t>
  </si>
  <si>
    <t>Alianza con la potabilización rural</t>
  </si>
  <si>
    <t>4.6.15.</t>
  </si>
  <si>
    <t>Mantenimiento general del relleno sanitario el ojito con control y monitoreo de la calidad del recurso hidrico.</t>
  </si>
  <si>
    <t>4.6.16.</t>
  </si>
  <si>
    <t xml:space="preserve">Construcción de estación de clasificación y aprovechamiento de residuos solidos. </t>
  </si>
  <si>
    <t>Creacion de producto</t>
  </si>
  <si>
    <t>Alianza con el agua potable y saneamiento básico</t>
  </si>
  <si>
    <t>4.7.1.</t>
  </si>
  <si>
    <t>Ampliación de red de acueducto</t>
  </si>
  <si>
    <t>4.7.2.</t>
  </si>
  <si>
    <t>Ampliación capacidad de planta Palacé</t>
  </si>
  <si>
    <t>4.7.3.</t>
  </si>
  <si>
    <t>Optimización planta Palacé</t>
  </si>
  <si>
    <t>4.7.4.</t>
  </si>
  <si>
    <t>Reposición de redes de acueducto</t>
  </si>
  <si>
    <t>4.7.5.</t>
  </si>
  <si>
    <t>Ampliación de red de alcantarillado (Cauca V Cámara 154 - PTAR)</t>
  </si>
  <si>
    <t>4.7.6.</t>
  </si>
  <si>
    <t>Ampliación de red de alcantarillado (Interceptor Trujilo)</t>
  </si>
  <si>
    <t>4.7.7.</t>
  </si>
  <si>
    <t>Ampliación de red de alcantarillado (Ejido Izquierdo)</t>
  </si>
  <si>
    <t>4.7.8.</t>
  </si>
  <si>
    <t>Ampliación de red de alcantarillado (Viaducto Molino Aeronautica)</t>
  </si>
  <si>
    <t>4.7.9.</t>
  </si>
  <si>
    <t>Reposición de redes de Alcantarillado</t>
  </si>
  <si>
    <t>4.7.10.</t>
  </si>
  <si>
    <t>Saneamiento básico - Construcción PTAR</t>
  </si>
  <si>
    <t>4.7.11.</t>
  </si>
  <si>
    <t>Diseño Planes Maestros de Acueducto y Alcantarillado</t>
  </si>
  <si>
    <t>24-9-19-001-02596</t>
  </si>
  <si>
    <t>ESTUDIOS Y DISEÑOS PARA LA IMPLEMENTACIÓN DEL PROGRAMA "ALIANZA CON SERVICIOS PÚBLICOS DE CALIDAD" PARA LA TRANSICIÓN ENERGETICA JUSTA, SEGURA CONFIABLE Y EFICIENTE EN EL MUNICIPIO DE POPAYÁN</t>
  </si>
  <si>
    <t>CONSTRUCCION DE OBRAS DE UNIDADES ENERGETICAS EN EL MUNICIPIO DE POPAYÁN</t>
  </si>
  <si>
    <t>24-9-19-001-02567</t>
  </si>
  <si>
    <t>FORTALECIMIENTO DE LA GESTIÓN DEL SERVICIO DE ALUMBRADO PÚBLICO EN EL MUNICIPIO DE POPAYAN</t>
  </si>
  <si>
    <t>Alianza con la gestión del recurso hÍdrico municipal</t>
  </si>
  <si>
    <t>Alianza con la gestión del riesgo de desastres</t>
  </si>
  <si>
    <t>4.9.1.</t>
  </si>
  <si>
    <t>Actualización de documentos de planificación en GRD</t>
  </si>
  <si>
    <t>ADECUACIÓN DE MEDIDAS CORRECTIVAS Y PROSPECTIVAS DE ESCENARIOS CON CONDICIONES DE AMENAZA Y VULNERABILIDAD PRIORIZADOS, DESDE LOS PROGRAMAS DE CONOCIMIENTO, REDUCCIÓN Y MANEJO DEL RIESGO, PARA EL 2025 EN EL MUNICIPIO DE POPAYAN</t>
  </si>
  <si>
    <t>OAGRD</t>
  </si>
  <si>
    <t>4.9.2.</t>
  </si>
  <si>
    <t>Fortalecimiento de actores e instituciones en GRD</t>
  </si>
  <si>
    <t>4.9.3.</t>
  </si>
  <si>
    <t>Sistema de alertas tempranas</t>
  </si>
  <si>
    <t>4.9.4.</t>
  </si>
  <si>
    <t>Acciones de mitigación del riesgo de desastres</t>
  </si>
  <si>
    <t>4.9.5.</t>
  </si>
  <si>
    <t>Consejos MGRD realizados</t>
  </si>
  <si>
    <t>4.9.6.</t>
  </si>
  <si>
    <t>Atención a hogares en situaciones de desastres</t>
  </si>
  <si>
    <t>4.9.7.</t>
  </si>
  <si>
    <t>Centro logístico Humanitario par la GRD - Fase 1</t>
  </si>
  <si>
    <t>4.9.8.</t>
  </si>
  <si>
    <t>Fortalecimiento a organismos de socorro</t>
  </si>
  <si>
    <t xml:space="preserve">Alianza con la sostenibilidad ambiental </t>
  </si>
  <si>
    <t>4.10.1.</t>
  </si>
  <si>
    <t xml:space="preserve">Restauración de áreas de interés del recurso hídrico. </t>
  </si>
  <si>
    <t>FORTALECIMIENTO INTEGRAL DE LA GESTIÓN AMBIENTAL URBANA Y RURAL DEL MUNICIPIO DE POPAYÁN</t>
  </si>
  <si>
    <t>DAFE</t>
  </si>
  <si>
    <t>Hectareas</t>
  </si>
  <si>
    <t>4.10.2.</t>
  </si>
  <si>
    <t>Mantenimiento de áreas de interés ambiental</t>
  </si>
  <si>
    <t>Se crea el producto.
Revisar la línea base con la señora Margot.</t>
  </si>
  <si>
    <t>4.10.3.</t>
  </si>
  <si>
    <t>Capacitaciones en gestión ambiental</t>
  </si>
  <si>
    <t>4.10.4.</t>
  </si>
  <si>
    <t xml:space="preserve">Reforestación en ecosistemas estratégicos  en el área urbana y rural </t>
  </si>
  <si>
    <t>4.10.5.</t>
  </si>
  <si>
    <t>Fortalecimiento de la producción del vivero El Ojito</t>
  </si>
  <si>
    <t>4.10.6.</t>
  </si>
  <si>
    <t xml:space="preserve">Recuperación y conservación de los  cuerpos de agua  urbanos y rurales </t>
  </si>
  <si>
    <t>4.10.7.</t>
  </si>
  <si>
    <t xml:space="preserve">Formalización y formación de los mineros de subsistencia </t>
  </si>
  <si>
    <t>MEJORAR LA REGULARIZACIÓN DE LAS ACTIVIDADES MINERAS DEL MUNICIPIO DE POPAYÁN.</t>
  </si>
  <si>
    <t>4.10.8.</t>
  </si>
  <si>
    <t>Lineamiento de política para minería de subsistencia</t>
  </si>
  <si>
    <t>4.10.9.</t>
  </si>
  <si>
    <t>Creación programa piloto de basura cero</t>
  </si>
  <si>
    <t>FORTALECIMIENTO EN LA ACTUALIZACIÓN E IMPLEMENTACIÓN DEL PLAN DE GESTIÓN  INTEGRAL DE RESIDUOS SOLIDOS PGIRS DEL MUNICIPIO DE POPAYÁN.</t>
  </si>
  <si>
    <t>4.10.10.</t>
  </si>
  <si>
    <t>Implementación del PGIRS</t>
  </si>
  <si>
    <t>4.10.11.</t>
  </si>
  <si>
    <t>Actualización del PGIRS</t>
  </si>
  <si>
    <t>Se crea el producto</t>
  </si>
  <si>
    <t>POPAYÁN COMPETITIVA</t>
  </si>
  <si>
    <t>Alianza con el emprendimiento, la empleabilidad y la innovación</t>
  </si>
  <si>
    <t>5.1.1.</t>
  </si>
  <si>
    <t>Estrategias de acompañamiento a personas que se vinculen en rutas para la inserción laboral, formación de competencias laborales y bilingüismo.</t>
  </si>
  <si>
    <t>FORTALECER LAS CAPACIDADES TÉCNICAS ORIENTADAS AL FOMENTO Y DESARROLLO DEL EMPLEO Y EL EMPRENDIMIENTO EN LA CIUDAD DE POPAYÁN.</t>
  </si>
  <si>
    <t>Corresponsabildad</t>
  </si>
  <si>
    <t>5.1.2.</t>
  </si>
  <si>
    <t>Estrategia para consolidar y difundir la Información del mercado laboral</t>
  </si>
  <si>
    <t>Reportes anuales</t>
  </si>
  <si>
    <t>5.1.3.</t>
  </si>
  <si>
    <t>Apoyo a emprendimientos en etapa de pre incubación, incubación, aceleración con asistencia técnica para de mujeres, jóvenes, población vulnerable y enfoque diferencial en el municipio de Popayán</t>
  </si>
  <si>
    <t>5.1.4.</t>
  </si>
  <si>
    <t>Estrategia de acceso y apropiación del Emprendimiento, Ciencia, Tecnología e Innovación dirigidos a superar brechas de género con enfoque diferencial, incluido zonas rurales y urbanas; implementadas (rural 50%, urbano 50%)</t>
  </si>
  <si>
    <t>FORTALECER ACCIONES PARA FOMENTAR EL DESARROLLO DE LA INNOVACIÓN Y COMPETITIVIDAD EN LA CIUDAD DE POPAYÁN.</t>
  </si>
  <si>
    <t>DIvidir población rural y urbana</t>
  </si>
  <si>
    <t>5.1.5.</t>
  </si>
  <si>
    <t>Estrategia para vinculación de  niños, niñas y adolecentes a programas orientados al fomento de vocaciones en Ciencia, Tecnología e Innovación del municipio de Popayán</t>
  </si>
  <si>
    <t>5.1.6.</t>
  </si>
  <si>
    <t>Empresas que implementan productos de innovación obtenidos a partir de proyectos de investigación</t>
  </si>
  <si>
    <t>5.1.7.</t>
  </si>
  <si>
    <t>Alianza con universidades e instituciones del ecosistema de CTeI para la implementación para la estrategia de acceso y apropiación del Emprendimiento, en el sector de Ciencia, Tecnología e Innovación a implementar</t>
  </si>
  <si>
    <t>Alianza con la productividad rural</t>
  </si>
  <si>
    <t>5.2.1.</t>
  </si>
  <si>
    <t>Ajuste e implementación de política pública campesina</t>
  </si>
  <si>
    <t>FORTALECIMIENTO INTEGRAL DEL SECTOR PRODUCTIVO AGROPECUARIO</t>
  </si>
  <si>
    <t>se agrega</t>
  </si>
  <si>
    <t>5.2.2.</t>
  </si>
  <si>
    <t>Sistema de información para la productividad rural</t>
  </si>
  <si>
    <t>5.2.3.</t>
  </si>
  <si>
    <t>Cofinanciación para el establecimiento y/o fortalecimiento de proyectos productivos agropecuarios.</t>
  </si>
  <si>
    <t>5.2.4.</t>
  </si>
  <si>
    <t>Fortalecimiento a Unidades Productivas Agropecuarias</t>
  </si>
  <si>
    <t>Ajustar línea base
Corresponsabilidad con Secretaría de la Mujer</t>
  </si>
  <si>
    <t>5.2.5.</t>
  </si>
  <si>
    <t>Mejoramiento y/o contrucción de infraestructura productiva</t>
  </si>
  <si>
    <t>FORTALECER LA INFRAESTRUCTURA PRODUCTIVA AGRICOLA DEL MUNICIPIO DE POPAYÁN.</t>
  </si>
  <si>
    <t>5.2.6.</t>
  </si>
  <si>
    <t>Infraestructura de trapiche panelero con mantenimiento</t>
  </si>
  <si>
    <t>Alianza con la gestión de proyectos estratégicos</t>
  </si>
  <si>
    <t>5.3.1.</t>
  </si>
  <si>
    <t>Proyectos estratégicos generados</t>
  </si>
  <si>
    <t>FORTALECIMIENTO DE LA GESTIÓN DE PROYECTOS ESTRATÉGICOS DEL GOBIERNO TERRITORIAL</t>
  </si>
  <si>
    <t>5.3.2.</t>
  </si>
  <si>
    <t>Estudios/Diseños realizados</t>
  </si>
  <si>
    <t>5.4.1.</t>
  </si>
  <si>
    <t>Talleres/jornadas/espacios de fortalecimiento de capacidades realizadas a dependencias de la administración</t>
  </si>
  <si>
    <t>Alianza para el fortalecimiento de la cobertura en internet.</t>
  </si>
  <si>
    <t>Alianza con el turismo</t>
  </si>
  <si>
    <t>5.6.1.</t>
  </si>
  <si>
    <t>Política pública de Turísmo.</t>
  </si>
  <si>
    <t>Cultura y turismo</t>
  </si>
  <si>
    <t>Ajustar el texto.
Ajustar el producto a política pública de turismo.</t>
  </si>
  <si>
    <t>5.6.2.</t>
  </si>
  <si>
    <t xml:space="preserve">Fortalecimiento de proyectos y experiencias turísticas </t>
  </si>
  <si>
    <t>5.6.3.</t>
  </si>
  <si>
    <t>Plan de impulso a iniciativas del sector turísmo</t>
  </si>
  <si>
    <t>Ajustar la meta.</t>
  </si>
  <si>
    <t>5.6.4.</t>
  </si>
  <si>
    <t>Estrategia de promoción de los productos y servicios turísticos municipales</t>
  </si>
  <si>
    <t>5.6.5.</t>
  </si>
  <si>
    <t>Alianza turística regional</t>
  </si>
  <si>
    <t>Alianza con la Transformación Digital</t>
  </si>
  <si>
    <t>REC. PROPIOS</t>
  </si>
  <si>
    <t>REC. SGP</t>
  </si>
  <si>
    <t>REC. GESTIÓN</t>
  </si>
  <si>
    <t>REC. OTROS</t>
  </si>
  <si>
    <t>TOTAL PROG.</t>
  </si>
  <si>
    <t>PLAN DE DESARROLLO MUNICIPAL POPAYÁN 2024 - 2027 "ALIANZA CON POPAYÁN"</t>
  </si>
  <si>
    <t>PLAN DE INVERSIONES</t>
  </si>
  <si>
    <t>VALORES POR PROGRAMAS Y FUENTES DE FINANCIACIÓN</t>
  </si>
  <si>
    <t>(Millones de pesos)</t>
  </si>
  <si>
    <t xml:space="preserve"> FUENTES </t>
  </si>
  <si>
    <t>LÍNEA ESTRATÉGICA</t>
  </si>
  <si>
    <t>PROGRAMA</t>
  </si>
  <si>
    <t>TRANSFERENCIAS</t>
  </si>
  <si>
    <t>VALOR PROGRAMA</t>
  </si>
  <si>
    <t>REC. TRANSFERENCIAS
COFINANCIACIÓN</t>
  </si>
  <si>
    <t>ALIANZA CON EL ASEGURAMIENTO EN SALUD</t>
  </si>
  <si>
    <t>ALIANZA CON LA GESTIÓN DE LA INFORMACIÓN EN SALUD - VIGILANCIA EN SALUD PÚBLICA</t>
  </si>
  <si>
    <t xml:space="preserve">ALIANZA CON LA SALUD AMBIENTAL
</t>
  </si>
  <si>
    <t>Gran Alianza con el deporte</t>
  </si>
  <si>
    <t>Alianza con el Sistema Estratégico de Transporte Público de Popayán</t>
  </si>
  <si>
    <t>RECURSOS TOTALES "ALIANZA CON POPAYÁN 2024 - 2027"</t>
  </si>
  <si>
    <t>(en blanco)</t>
  </si>
  <si>
    <t>Total general</t>
  </si>
  <si>
    <t>(Varios elementos)</t>
  </si>
  <si>
    <r>
      <rPr>
        <sz val="11"/>
        <color rgb="FF000000"/>
        <rFont val="Calibri"/>
        <family val="2"/>
      </rPr>
      <t>Infraestructura</t>
    </r>
  </si>
  <si>
    <r>
      <rPr>
        <sz val="11"/>
        <color rgb="FF000000"/>
        <rFont val="Calibri"/>
        <family val="2"/>
      </rPr>
      <t>Estudios y Diseños Viales (Gestión con Asociaciones Público Populares y Público Privadas)</t>
    </r>
  </si>
  <si>
    <r>
      <rPr>
        <sz val="11"/>
        <color rgb="FF1F1F1F"/>
        <rFont val="Calibri"/>
        <family val="2"/>
      </rPr>
      <t>Puente construido en vía urbana existente</t>
    </r>
  </si>
  <si>
    <r>
      <rPr>
        <sz val="11"/>
        <color rgb="FF000000"/>
        <rFont val="Calibri"/>
        <family val="2"/>
      </rPr>
      <t>Planeación</t>
    </r>
  </si>
  <si>
    <r>
      <rPr>
        <sz val="11"/>
        <color rgb="FF1F1F1F"/>
        <rFont val="Calibri"/>
        <family val="2"/>
      </rPr>
      <t>Alianza con una gestión integral y segura de la movilidad</t>
    </r>
  </si>
  <si>
    <r>
      <rPr>
        <sz val="11"/>
        <color rgb="FF1F1F1F"/>
        <rFont val="Calibri"/>
        <family val="2"/>
      </rPr>
      <t>Alianza con la movilidad sostenible e incluyente</t>
    </r>
  </si>
  <si>
    <t>INTERVENCIÓN CIUDADANA: IMPLEMENTACIÓN DE MECANISMOS DE PARTICIPACIÓN DE LAS ORGANIZACIONES DE ACCIÓN COMUNAL Y DEMÁS SECTORES DEMOCRÁTICOS DE COMUNIDAD</t>
  </si>
  <si>
    <t>FORTALECIMIENTO INTEGRAL DE LA CAPACIDAD INSTITUCIONAL Y OPERATIVA DE LA SECRETARÍA GENERAL EN EL MUNICIPIO DE POPAYÁN</t>
  </si>
  <si>
    <t>OPTIMIZACIÓN DEL SISTEMA DE GESTIÓN DOCUMENTAL EN LA ALCALDÍA MUNICIPAL DE POPAYÁN</t>
  </si>
  <si>
    <t>MEJORA INTEGRAL DEL SISTEMA DE COMUNICACIÓN Y DIVULGACIÓN MUNICIPAL EN LA ALCAIDÍA DE POPAYÁN</t>
  </si>
  <si>
    <t>FORTALECIMIENTO DE TECNOLOGÍAS INSTITUCIONALES Y GESTIÓN DE PROYECTOS DE ENFOQUE TECNOLÓGICO PARA LA ALCALDÍA DE POPAYÁN Y LA CIUDADANÍA</t>
  </si>
  <si>
    <t>ACTUALIZACIÓN, MEJORAMIENTO Y MANTENIMIENTO DE LA  INFORMACIÓN CON DESTINO A LOS SISTEMAS DE INFORMACIÓN DE LA ALCALDÍA EN EL MUNICIPIO DE POPAYÁN</t>
  </si>
  <si>
    <t>ACTUALIZACIÓN DEL SISTEMA DE INFORMACIÓN PARA LA CLASIFICACIÓN Y ESTRATIFICACIÓN DE INMUEBLES EN EL MUNICIPIO DE POPAYÁN</t>
  </si>
  <si>
    <t>FORTALECIMIENTO AL SEGUIMIENTO Y CONTROL DE LA EJECUCIÓN DEL PDM PARA LA VIGENCIA 2025 EN EL MUNICIPIO DE POPAYÁN</t>
  </si>
  <si>
    <t>INCLUSIÓN DE LOS GRUPOS ÉTNICOS Y CAMPESINOS: DIGNIFICACIÓN DE SUS DERECHOS</t>
  </si>
  <si>
    <t>ESTRATEGIAS PARA LA INCLUSIÓN DE LA POBLACIÓN OSIGD Y LGTBIQ+ EN EL MUNICIPIO DE POPAYÁN</t>
  </si>
  <si>
    <t>ATENCIÓN INTEGRAL PARA LOS NNA DE POPAYÁN: IMPLEMENTACIÓN DE ESTRATEGÍAS PARA PROMOVER EL DESARROLLO SOCIAL Y LA REALIZACIÓN DE SUS DERECHOS
POPAYÁN PROTEGE A LOS NNA, POR UNA INFANCIA FELIZ</t>
  </si>
  <si>
    <t>POR UNA POPAYÁN QUE DIGNIFICA Y PROMUEVE EL GOCE EFECTIVO DE LOS DERECHOS DE LAS VÍCTIMAS DEL CONFLICTO ARMADO</t>
  </si>
  <si>
    <t>CONSTRUCCIÓN DE LA PAZ, PROMOCIÓN DE LOS DDHH Y LIBERTADES</t>
  </si>
  <si>
    <t>IMPLEMENTACIÓN DE SERVICIOS INTEGRALES PARA ABORDAR EL FENÓMENO DE HABITABILIDAD EN CALLE</t>
  </si>
  <si>
    <t>ALIANZA CON LOS JÓVENES: PROMOCIÓN DE LOS DERECHOS Y ESPACIOS DE PARTICIPACIÓN JUVENIL EN POPAYÁN
POR UN AMBIENTE MÁS SANO PARA LA JUVENTUD DE POPAYÁN</t>
  </si>
  <si>
    <t>RENTA CIUDADANA: POPAYÁN POR LA SUPERACIÓN DE LA POBREZA EXTREMA</t>
  </si>
  <si>
    <t>MÁS JUSTICIA PARA POPAYÁN: MEJORAMIENTO DE LA CAPACIDAD DE RESPUESTA INSTITUCIONAL DE LOS OPERADORES DE JUSTICIA</t>
  </si>
  <si>
    <t>ESTRATEGIAS PARA EL FORTALECIMIENTO Y MEJORAMIENTO INSTITUCIONAL DE LA SECRETARÍA DE GOBIERNO</t>
  </si>
  <si>
    <t>FORTALECIMIENTO INSTITUCIONAL PARA LA IMPLEMENTACIÓN DE LA POLÍTICA PUBLICA DE LA MUJER EN EL MUNICIPIO DE POPAYÁN</t>
  </si>
  <si>
    <t>IMPLEMENTACIÓN DEL PROGRAMA ALIANZA POR UNA CIUDAD SEGURA PARA LA MUJER EN EL MUNICIPIO DE POPAYÁN</t>
  </si>
  <si>
    <t>IMPLEMENTACIÓN DE LA ALIANZA INTEGRAL DE LA MUJER EN PREVENCIÓN, EMPODERAMIENTO Y PARTICIPACIÓN DE LA MUJER EN EL MUNICIPIO DE POPAYÁN</t>
  </si>
  <si>
    <t>MEJORAMIENTO DE LA GESTIÓN DEL ASEGURAMIENTO EN SALUD DE LA POBLACIÓN DEL MUNICIPIO DE POPAYÁN</t>
  </si>
  <si>
    <t>CONTRIBUCIÓN A LA GESTIÓN DEL FORTALECIMIENTO DE LA AUTORIDAD SANITARIA DEL MUNICIPIO DE POPAYÁN</t>
  </si>
  <si>
    <t>IMPLEMENTACIÓN DEL PROGRAMA DEL CUIDADO Y PROTECCIÓN DE LOS SERES SINTIENTES DEL MUNICIPIO DE POPAYÁN</t>
  </si>
  <si>
    <t>IMPLEMENTACIÓN DE UNA ESTRATEGIA PARA LA ATENCIÓN DE LA POBLACIÓN CON DISCAPACIDAD DEL MUNICIPIO DE POPAYÁN</t>
  </si>
  <si>
    <t>APOYO PARA EL BIENESTAR INTEGRAL DE LAS PERSONAS MAYORES DEL MUNICIPIO DE POPAYÁN</t>
  </si>
  <si>
    <t>MEJORAMIENTO DE LA SEGURIDAD ALIMENTARIA Y NUTRICIONAL DE LA POBLACIÓN DEL MUNICIPIO DE POPAYÁN</t>
  </si>
  <si>
    <t>MEJORAMIENTO DE LA SALUD MENTAL DE LOS HABITANTES DE POPAYÁN</t>
  </si>
  <si>
    <t>CONTRIBUCIÓN A LA GESTIÓN DE LA SALUD PÚBLICA COLECTIVA DEL MUNICIPIO DE POPAYÁN</t>
  </si>
  <si>
    <t>IMPLEMENTACIÓN DEL PROGRAMA ALIANZA POR LA GOBERNANZA CULTURAL PARA LA VIGENCIA 2025 EN EL MUNICIPIO DE POPAYÁN</t>
  </si>
  <si>
    <t>FORTALECIMIENTO DEL PATRIMONIO MATERIAL E INMATERIAL COMO DINAMIZADOR CULTURAL Y TURÍSTICO DE POPAYÁN</t>
  </si>
  <si>
    <t>MODERNIZACIÓN DE LA INFRAESTRUCTURA DE SEGURIDAD VIAL PARA LA MOVILIDAD EN EL MUNICIPIO DE POPAYÁN</t>
  </si>
  <si>
    <t>ESTRATEGIA DE GESTIÓN TECNOLÓGICA PARA LA OPTIMIZACIÓN DEL TRÁNSITO, MEJORA DE LA SEGURIDAD VIAL Y EFICIENCIA EN LA MOVILIDAD DEL MUNICIPIO DE POPAYÁN</t>
  </si>
  <si>
    <t>OPTIMIZACIÓN DE CAPACIDADES INSTITUCIONALES PARA EL CONTROL Y SEGURIDAD VIAL DEL MUNICIPIO DE POPAYÁN</t>
  </si>
  <si>
    <t>TRANSFORMANDO LA MOVILIDAD: HACIA UNA CULTURA DE SEGURIDAD Y RESPETO VIAL EN EL MUNICIPIO DE POPAYÁN</t>
  </si>
  <si>
    <t xml:space="preserve">FORTALECIMIENTO DE LA PLANIFICACIÓN Y GESTIÓN DEL ORDENAMIENTO TERRITORIAL PARA LA VIGENCIA 2025 EN EL MUNICIPIO DE POPAYÁN </t>
  </si>
  <si>
    <t>IMPLEMENTACIÓN DE ACCIONES DE DINAMIZACIÓN Y CONSERVACIÓN DEL PATRIMONIO MATERIAL INMUEBLE DEL MUNICIPIO DE POPAYÁN</t>
  </si>
  <si>
    <t>ESPACIO PÚBLICO LIBRE PARA POPAYÁN</t>
  </si>
  <si>
    <t>IMPLEMENTACIÓN DEL PROGRAMA ALIANZA POR EL TURISMO PARA LA VIGENCIA 2025 EN EL MUNICIPIO DE POPAYÁN</t>
  </si>
  <si>
    <t>25-9-19-001-02597</t>
  </si>
  <si>
    <t>25-9-19-001-02598</t>
  </si>
  <si>
    <t>25-9-19-001-02599</t>
  </si>
  <si>
    <t>25-9-19-001-02600</t>
  </si>
  <si>
    <t>25-9-19-001-02601</t>
  </si>
  <si>
    <t>25-9-19-001-02602</t>
  </si>
  <si>
    <t>25-9-19-001-02603</t>
  </si>
  <si>
    <t>25-9-19-001-02604</t>
  </si>
  <si>
    <t>25-9-19-001-02605</t>
  </si>
  <si>
    <t>25-9-19-001-02606</t>
  </si>
  <si>
    <t>25-9-19-001-02607</t>
  </si>
  <si>
    <t>25-9-19-001-02608</t>
  </si>
  <si>
    <t>25-9-19-001-02609</t>
  </si>
  <si>
    <t>25-9-19-001-02610</t>
  </si>
  <si>
    <t>25-9-19-001-02611</t>
  </si>
  <si>
    <t>25-9-19-001-02612</t>
  </si>
  <si>
    <t>25-9-19-001-02613</t>
  </si>
  <si>
    <t>25-9-19-001-02614</t>
  </si>
  <si>
    <t>25-9-19-001-02615</t>
  </si>
  <si>
    <t>25-9-19-001-02616</t>
  </si>
  <si>
    <t>25-9-19-001-02617</t>
  </si>
  <si>
    <t>25-9-19-001-02618</t>
  </si>
  <si>
    <t>25-9-19-001-02619</t>
  </si>
  <si>
    <t>25-9-19-001-02620</t>
  </si>
  <si>
    <t>25-9-19-001-02621</t>
  </si>
  <si>
    <t>25-9-19-001-02622</t>
  </si>
  <si>
    <t>25-9-19-001-02623</t>
  </si>
  <si>
    <t>25-9-19-001-02624</t>
  </si>
  <si>
    <t>25-9-19-001-02625</t>
  </si>
  <si>
    <t>25-9-19-001-02626</t>
  </si>
  <si>
    <t>25-9-19-001-02627</t>
  </si>
  <si>
    <t>25-9-19-001-02628</t>
  </si>
  <si>
    <t>25-9-19-001-02629</t>
  </si>
  <si>
    <t>25-9-19-001-02630</t>
  </si>
  <si>
    <t>25-9-19-001-02632</t>
  </si>
  <si>
    <t>25-9-19-001-02633</t>
  </si>
  <si>
    <t>25-9-19-001-02634</t>
  </si>
  <si>
    <t>25-9-19-001-02635</t>
  </si>
  <si>
    <t>25-9-19-001-02636</t>
  </si>
  <si>
    <t>25-9-19-001-02637</t>
  </si>
  <si>
    <t>25-9-19-001-02638</t>
  </si>
  <si>
    <t>ASISTENCIA EN LAS ACTIVIDADES POST - CLAUSURA DEL RE LLENO SANITARIO EL OJITO DEL MUNICIPIO DE POPAYAN</t>
  </si>
  <si>
    <t>25-9-19-001-02639</t>
  </si>
  <si>
    <t>25-9-19-001-02640</t>
  </si>
  <si>
    <t>25-9-19-001-02641</t>
  </si>
  <si>
    <t>2.28.5</t>
  </si>
  <si>
    <t>2.28.6</t>
  </si>
  <si>
    <t xml:space="preserve"> PROGRAMA: ALIANZA CON LA SALUD AMBIENTAL</t>
  </si>
  <si>
    <t>25-9-19-001-02642</t>
  </si>
  <si>
    <t>25-9-19-001-02544</t>
  </si>
  <si>
    <t>25-9-19-001-02545</t>
  </si>
  <si>
    <t>25-9-19-001-02546</t>
  </si>
  <si>
    <t>25-9-19-001-02547</t>
  </si>
  <si>
    <t>25-9-19-001-02649</t>
  </si>
  <si>
    <t>25-9-19-001-02650</t>
  </si>
  <si>
    <t>25-9-19-001-02651</t>
  </si>
  <si>
    <t>25-9-19-001-02652</t>
  </si>
  <si>
    <t>25-9-19-001-02653</t>
  </si>
  <si>
    <t>25-9-19-001-02654</t>
  </si>
  <si>
    <t>25-9-19-001-02655</t>
  </si>
  <si>
    <t>25-9-19-001-02656</t>
  </si>
  <si>
    <t>25-9-19-001-02657</t>
  </si>
  <si>
    <t>25-9-19-001-02658</t>
  </si>
  <si>
    <t>25-9-19-001-02659</t>
  </si>
  <si>
    <t>No.</t>
  </si>
  <si>
    <t>META 
2025</t>
  </si>
  <si>
    <t>VALOR PROYECTO POR FUENTE DE FINANCIACIÓN</t>
  </si>
  <si>
    <t>PLAN OPERATIVO ANUAL DE INVERSIONES (POAI) 2025
ALCALDÍA DE POPAYÁN</t>
  </si>
  <si>
    <t>ARMONIZACIÓN CON PLAN DE DESARROLLO MUNICIPAL 2024 - 2027</t>
  </si>
  <si>
    <t>PLAN DE DESAROLLO 2024 - 2027 "ALIANZA CON POPAYÁN"</t>
  </si>
  <si>
    <t>TOTAL POAI 2025 POR FUENTE DE FINANCIACIÓN</t>
  </si>
  <si>
    <t>MEJORAMIENTO DE LA CAPACIDAD OPERATIVA DE LA SECRETARÍA DE HACIENDA DEL MUNICIPIO DE POPAYÁN</t>
  </si>
  <si>
    <t>25-9-19-001-02643</t>
  </si>
  <si>
    <t>25-9-19-001-02548</t>
  </si>
  <si>
    <t>25-9-19-001-02660</t>
  </si>
  <si>
    <t>25-9-19-001-02631</t>
  </si>
  <si>
    <t>25-9-19-001-02661</t>
  </si>
  <si>
    <t>25-9-19-001-02662</t>
  </si>
  <si>
    <t>25-9-19-001-02663</t>
  </si>
  <si>
    <t>25-9-19-001-02664</t>
  </si>
  <si>
    <t>IMPLEMENTACIÓN DEL PROYECTO "HONRANDO USOS Y COSTUMBRES DEL RESGUARDO INDÍGENA DE POBLAZÓN 2025"</t>
  </si>
  <si>
    <t>IMPLEMENTACIÓN DEL PROYECTO "HONRANDO USOS Y COSTUMBRES DEL RESGUARDO INDÍGENA DE PÁEZ DE QUINTANA 2025"</t>
  </si>
  <si>
    <t>IMPLEMENTACIÓN DEL PROYECTO "HONRANDO USOS Y COSTUMBRES DEL RESGUARDO INDÍGENA PUEBLO KOKONUCO 2025"</t>
  </si>
  <si>
    <t>IMPLEMENTACIÓN DEL PROYECTO "HONRANDO USOS Y COSTUMBRES DEL RESGUARDO INDÍGENA DE PURACÉ 2025"</t>
  </si>
  <si>
    <t>24-9-19-001-02545</t>
  </si>
  <si>
    <t>IMPLEMENTACIÓN DEL PLAN DE MEJORAMIENTO, ADECUACIÓN Y CONSERVACIÓN DE LOS ESPACIOS FÍSICOS DE LOS BIENES PÚBLICOS DEL MUNICIPIO DE POPAYÁN</t>
  </si>
  <si>
    <t>25-9-19-001-02665</t>
  </si>
  <si>
    <t>DESARROLLO DEL PROGRAMA DE MEJORAMIENTO INTEGRAL DEL ESPACIO PÚBLICO Y LOS BIENES INMUEBLES EN COMUNAS Y CORREGIMIENTOS EN EL MUNICIPIO DE POPAYÁN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</si>
</sst>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 $]#,##0.00"/>
    <numFmt numFmtId="167" formatCode="_-* #,##0.00_-;\-* #,##0.00_-;_-* &quot;-&quot;??_-;_-@"/>
    <numFmt numFmtId="168" formatCode="_-* #,##0.0_-;\-* #,##0.0_-;_-* &quot;-&quot;??_-;_-@"/>
    <numFmt numFmtId="169" formatCode="_-* #,##0_-;\-* #,##0_-;_-* &quot;-&quot;??_-;_-@"/>
    <numFmt numFmtId="170" formatCode="[$ $]#,##0"/>
    <numFmt numFmtId="171" formatCode="_-&quot;$&quot;\ * #,##0.00_-;\-&quot;$&quot;\ * #,##0.00_-;_-&quot;$&quot;\ * &quot;-&quot;??_-;_-@"/>
    <numFmt numFmtId="172" formatCode="0.000"/>
    <numFmt numFmtId="173" formatCode="d\.m\.yy\."/>
    <numFmt numFmtId="174" formatCode="_(* #,##0.0_);_(* \(#,##0.0\);_(* &quot;-&quot;??_);_(@_)"/>
    <numFmt numFmtId="175" formatCode="#,##0.0"/>
    <numFmt numFmtId="176" formatCode="_(* #,##0_);_(* \(#,##0\);_(* &quot;-&quot;??_);_(@_)"/>
    <numFmt numFmtId="177" formatCode="&quot;$&quot;#,##0.00"/>
    <numFmt numFmtId="178" formatCode="_-&quot;$&quot;\ * #,##0_-;\-&quot;$&quot;\ * #,##0_-;_-&quot;$&quot;\ * &quot;-&quot;??_-;_-@"/>
    <numFmt numFmtId="179" formatCode="&quot;$&quot;###,###,#00,,"/>
  </numFmts>
  <fonts count="16" x14ac:knownFonts="1">
    <font>
      <sz val="11"/>
      <color theme="1"/>
      <name val="Calibri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</font>
    <font>
      <b/>
      <sz val="8"/>
      <color theme="1"/>
      <name val="Arial"/>
      <family val="2"/>
    </font>
    <font>
      <sz val="11"/>
      <color rgb="FF1F1F1F"/>
      <name val="Calibri"/>
      <family val="2"/>
    </font>
    <font>
      <b/>
      <sz val="11"/>
      <color theme="0"/>
      <name val="Calibri"/>
      <family val="2"/>
    </font>
    <font>
      <sz val="10"/>
      <name val="Arial"/>
      <family val="2"/>
    </font>
    <font>
      <b/>
      <sz val="18"/>
      <color theme="0"/>
      <name val="Calibri"/>
      <family val="2"/>
    </font>
    <font>
      <sz val="10"/>
      <color rgb="FF222222"/>
      <name val="Arial"/>
      <family val="2"/>
    </font>
    <font>
      <b/>
      <sz val="30"/>
      <color theme="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00000"/>
        <bgColor rgb="FFC000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92D050"/>
        <bgColor rgb="FF92D050"/>
      </patternFill>
    </fill>
    <fill>
      <patternFill patternType="solid">
        <fgColor rgb="FFFFF2CC"/>
        <bgColor rgb="FFFFF2CC"/>
      </patternFill>
    </fill>
    <fill>
      <patternFill patternType="solid">
        <fgColor rgb="FFD9E1F2"/>
        <bgColor rgb="FFD9E1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DEEAF6"/>
      </patternFill>
    </fill>
  </fills>
  <borders count="7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4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167" fontId="3" fillId="3" borderId="8" xfId="0" applyNumberFormat="1" applyFont="1" applyFill="1" applyBorder="1" applyAlignment="1">
      <alignment horizontal="center" vertical="center" wrapText="1"/>
    </xf>
    <xf numFmtId="167" fontId="3" fillId="3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7" fontId="2" fillId="5" borderId="4" xfId="0" applyNumberFormat="1" applyFont="1" applyFill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2" fillId="0" borderId="4" xfId="0" applyNumberFormat="1" applyFont="1" applyBorder="1" applyAlignment="1">
      <alignment vertical="center"/>
    </xf>
    <xf numFmtId="167" fontId="2" fillId="0" borderId="1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167" fontId="2" fillId="5" borderId="4" xfId="0" applyNumberFormat="1" applyFont="1" applyFill="1" applyBorder="1" applyAlignment="1">
      <alignment horizontal="center" vertical="center"/>
    </xf>
    <xf numFmtId="167" fontId="2" fillId="5" borderId="12" xfId="0" applyNumberFormat="1" applyFont="1" applyFill="1" applyBorder="1" applyAlignment="1">
      <alignment vertical="center"/>
    </xf>
    <xf numFmtId="169" fontId="2" fillId="5" borderId="4" xfId="0" applyNumberFormat="1" applyFont="1" applyFill="1" applyBorder="1" applyAlignment="1">
      <alignment horizontal="center" vertical="center"/>
    </xf>
    <xf numFmtId="167" fontId="2" fillId="0" borderId="4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vertical="center"/>
    </xf>
    <xf numFmtId="167" fontId="4" fillId="0" borderId="3" xfId="0" applyNumberFormat="1" applyFont="1" applyBorder="1" applyAlignment="1">
      <alignment vertical="center"/>
    </xf>
    <xf numFmtId="167" fontId="4" fillId="0" borderId="13" xfId="0" applyNumberFormat="1" applyFont="1" applyBorder="1" applyAlignment="1">
      <alignment vertical="center"/>
    </xf>
    <xf numFmtId="1" fontId="4" fillId="0" borderId="13" xfId="0" applyNumberFormat="1" applyFont="1" applyBorder="1" applyAlignment="1">
      <alignment vertical="center"/>
    </xf>
    <xf numFmtId="2" fontId="4" fillId="0" borderId="13" xfId="0" applyNumberFormat="1" applyFont="1" applyBorder="1" applyAlignment="1">
      <alignment vertical="center"/>
    </xf>
    <xf numFmtId="171" fontId="4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167" fontId="2" fillId="0" borderId="13" xfId="0" applyNumberFormat="1" applyFont="1" applyBorder="1" applyAlignment="1">
      <alignment vertical="center"/>
    </xf>
    <xf numFmtId="171" fontId="2" fillId="0" borderId="13" xfId="0" applyNumberFormat="1" applyFont="1" applyBorder="1" applyAlignment="1">
      <alignment vertical="center"/>
    </xf>
    <xf numFmtId="2" fontId="2" fillId="0" borderId="13" xfId="0" applyNumberFormat="1" applyFont="1" applyBorder="1" applyAlignment="1">
      <alignment vertical="center"/>
    </xf>
    <xf numFmtId="167" fontId="2" fillId="0" borderId="6" xfId="0" applyNumberFormat="1" applyFont="1" applyBorder="1" applyAlignment="1">
      <alignment vertical="center"/>
    </xf>
    <xf numFmtId="167" fontId="2" fillId="0" borderId="15" xfId="0" applyNumberFormat="1" applyFont="1" applyBorder="1" applyAlignment="1">
      <alignment vertical="center"/>
    </xf>
    <xf numFmtId="167" fontId="2" fillId="0" borderId="11" xfId="0" applyNumberFormat="1" applyFont="1" applyBorder="1" applyAlignment="1">
      <alignment vertical="center"/>
    </xf>
    <xf numFmtId="167" fontId="2" fillId="0" borderId="17" xfId="0" applyNumberFormat="1" applyFont="1" applyBorder="1" applyAlignment="1">
      <alignment vertical="center"/>
    </xf>
    <xf numFmtId="167" fontId="2" fillId="5" borderId="9" xfId="0" applyNumberFormat="1" applyFont="1" applyFill="1" applyBorder="1" applyAlignment="1">
      <alignment vertical="center"/>
    </xf>
    <xf numFmtId="167" fontId="2" fillId="7" borderId="4" xfId="0" applyNumberFormat="1" applyFont="1" applyFill="1" applyBorder="1" applyAlignment="1">
      <alignment vertical="center"/>
    </xf>
    <xf numFmtId="167" fontId="2" fillId="5" borderId="18" xfId="0" applyNumberFormat="1" applyFont="1" applyFill="1" applyBorder="1" applyAlignment="1">
      <alignment vertical="center"/>
    </xf>
    <xf numFmtId="167" fontId="2" fillId="7" borderId="9" xfId="0" applyNumberFormat="1" applyFont="1" applyFill="1" applyBorder="1" applyAlignment="1">
      <alignment vertical="center"/>
    </xf>
    <xf numFmtId="167" fontId="2" fillId="7" borderId="12" xfId="0" applyNumberFormat="1" applyFont="1" applyFill="1" applyBorder="1" applyAlignment="1">
      <alignment vertical="center"/>
    </xf>
    <xf numFmtId="167" fontId="2" fillId="7" borderId="19" xfId="0" applyNumberFormat="1" applyFont="1" applyFill="1" applyBorder="1" applyAlignment="1">
      <alignment vertical="center"/>
    </xf>
    <xf numFmtId="167" fontId="2" fillId="7" borderId="20" xfId="0" applyNumberFormat="1" applyFont="1" applyFill="1" applyBorder="1" applyAlignment="1">
      <alignment vertical="center"/>
    </xf>
    <xf numFmtId="167" fontId="2" fillId="7" borderId="11" xfId="0" applyNumberFormat="1" applyFont="1" applyFill="1" applyBorder="1" applyAlignment="1">
      <alignment vertical="center"/>
    </xf>
    <xf numFmtId="167" fontId="2" fillId="7" borderId="21" xfId="0" applyNumberFormat="1" applyFont="1" applyFill="1" applyBorder="1" applyAlignment="1">
      <alignment vertical="center"/>
    </xf>
    <xf numFmtId="167" fontId="2" fillId="7" borderId="14" xfId="0" applyNumberFormat="1" applyFont="1" applyFill="1" applyBorder="1" applyAlignment="1">
      <alignment vertical="center"/>
    </xf>
    <xf numFmtId="167" fontId="2" fillId="7" borderId="8" xfId="0" applyNumberFormat="1" applyFont="1" applyFill="1" applyBorder="1" applyAlignment="1">
      <alignment vertical="center"/>
    </xf>
    <xf numFmtId="167" fontId="2" fillId="7" borderId="1" xfId="0" applyNumberFormat="1" applyFont="1" applyFill="1" applyBorder="1" applyAlignment="1">
      <alignment vertical="center"/>
    </xf>
    <xf numFmtId="167" fontId="2" fillId="7" borderId="3" xfId="0" applyNumberFormat="1" applyFont="1" applyFill="1" applyBorder="1" applyAlignment="1">
      <alignment vertical="center"/>
    </xf>
    <xf numFmtId="167" fontId="2" fillId="0" borderId="4" xfId="0" applyNumberFormat="1" applyFont="1" applyBorder="1" applyAlignment="1">
      <alignment vertical="center" wrapText="1"/>
    </xf>
    <xf numFmtId="167" fontId="2" fillId="8" borderId="4" xfId="0" applyNumberFormat="1" applyFont="1" applyFill="1" applyBorder="1" applyAlignment="1">
      <alignment vertical="center" wrapText="1"/>
    </xf>
    <xf numFmtId="167" fontId="2" fillId="9" borderId="11" xfId="0" applyNumberFormat="1" applyFont="1" applyFill="1" applyBorder="1" applyAlignment="1">
      <alignment vertical="center"/>
    </xf>
    <xf numFmtId="167" fontId="2" fillId="9" borderId="22" xfId="0" applyNumberFormat="1" applyFont="1" applyFill="1" applyBorder="1" applyAlignment="1">
      <alignment vertical="center"/>
    </xf>
    <xf numFmtId="167" fontId="2" fillId="9" borderId="10" xfId="0" applyNumberFormat="1" applyFont="1" applyFill="1" applyBorder="1" applyAlignment="1">
      <alignment vertical="center"/>
    </xf>
    <xf numFmtId="167" fontId="2" fillId="0" borderId="10" xfId="0" applyNumberFormat="1" applyFont="1" applyBorder="1" applyAlignment="1">
      <alignment vertical="center"/>
    </xf>
    <xf numFmtId="167" fontId="2" fillId="0" borderId="16" xfId="0" applyNumberFormat="1" applyFont="1" applyBorder="1" applyAlignment="1">
      <alignment vertical="center"/>
    </xf>
    <xf numFmtId="167" fontId="2" fillId="9" borderId="7" xfId="0" applyNumberFormat="1" applyFont="1" applyFill="1" applyBorder="1" applyAlignment="1">
      <alignment vertical="center"/>
    </xf>
    <xf numFmtId="167" fontId="2" fillId="9" borderId="18" xfId="0" applyNumberFormat="1" applyFont="1" applyFill="1" applyBorder="1" applyAlignment="1">
      <alignment vertical="center"/>
    </xf>
    <xf numFmtId="167" fontId="2" fillId="9" borderId="12" xfId="0" applyNumberFormat="1" applyFont="1" applyFill="1" applyBorder="1" applyAlignment="1">
      <alignment vertical="center"/>
    </xf>
    <xf numFmtId="167" fontId="2" fillId="9" borderId="4" xfId="0" applyNumberFormat="1" applyFont="1" applyFill="1" applyBorder="1" applyAlignment="1">
      <alignment vertical="center"/>
    </xf>
    <xf numFmtId="167" fontId="2" fillId="9" borderId="8" xfId="0" applyNumberFormat="1" applyFont="1" applyFill="1" applyBorder="1" applyAlignment="1">
      <alignment vertical="center"/>
    </xf>
    <xf numFmtId="167" fontId="2" fillId="10" borderId="4" xfId="0" applyNumberFormat="1" applyFont="1" applyFill="1" applyBorder="1" applyAlignment="1">
      <alignment vertical="center"/>
    </xf>
    <xf numFmtId="167" fontId="2" fillId="10" borderId="18" xfId="0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167" fontId="4" fillId="0" borderId="22" xfId="0" applyNumberFormat="1" applyFont="1" applyBorder="1" applyAlignment="1">
      <alignment vertical="center"/>
    </xf>
    <xf numFmtId="167" fontId="4" fillId="0" borderId="4" xfId="0" applyNumberFormat="1" applyFont="1" applyBorder="1" applyAlignment="1">
      <alignment horizontal="center" vertical="center"/>
    </xf>
    <xf numFmtId="169" fontId="2" fillId="0" borderId="4" xfId="0" applyNumberFormat="1" applyFont="1" applyBorder="1" applyAlignment="1">
      <alignment vertical="center"/>
    </xf>
    <xf numFmtId="169" fontId="4" fillId="0" borderId="4" xfId="0" applyNumberFormat="1" applyFont="1" applyBorder="1" applyAlignment="1">
      <alignment horizontal="center" vertical="center"/>
    </xf>
    <xf numFmtId="169" fontId="4" fillId="11" borderId="12" xfId="0" applyNumberFormat="1" applyFont="1" applyFill="1" applyBorder="1" applyAlignment="1">
      <alignment horizontal="center" vertical="center"/>
    </xf>
    <xf numFmtId="167" fontId="4" fillId="11" borderId="12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68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171" fontId="2" fillId="0" borderId="0" xfId="0" applyNumberFormat="1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178" fontId="2" fillId="0" borderId="0" xfId="0" applyNumberFormat="1" applyFont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5" fillId="12" borderId="4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 wrapText="1"/>
    </xf>
    <xf numFmtId="0" fontId="7" fillId="0" borderId="0" xfId="0" applyFont="1"/>
    <xf numFmtId="0" fontId="8" fillId="2" borderId="27" xfId="0" applyFont="1" applyFill="1" applyBorder="1"/>
    <xf numFmtId="0" fontId="8" fillId="2" borderId="27" xfId="0" applyFont="1" applyFill="1" applyBorder="1" applyAlignment="1">
      <alignment wrapText="1"/>
    </xf>
    <xf numFmtId="0" fontId="9" fillId="2" borderId="2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179" fontId="7" fillId="0" borderId="27" xfId="0" applyNumberFormat="1" applyFont="1" applyBorder="1"/>
    <xf numFmtId="164" fontId="7" fillId="0" borderId="27" xfId="0" applyNumberFormat="1" applyFont="1" applyBorder="1"/>
    <xf numFmtId="0" fontId="7" fillId="0" borderId="27" xfId="0" applyFont="1" applyBorder="1" applyAlignment="1">
      <alignment wrapText="1"/>
    </xf>
    <xf numFmtId="179" fontId="9" fillId="2" borderId="27" xfId="0" applyNumberFormat="1" applyFont="1" applyFill="1" applyBorder="1"/>
    <xf numFmtId="0" fontId="7" fillId="0" borderId="0" xfId="0" applyFont="1" applyAlignment="1">
      <alignment wrapText="1"/>
    </xf>
    <xf numFmtId="178" fontId="7" fillId="0" borderId="0" xfId="0" applyNumberFormat="1" applyFont="1"/>
    <xf numFmtId="0" fontId="2" fillId="0" borderId="0" xfId="0" applyFont="1" applyAlignment="1">
      <alignment horizontal="left"/>
    </xf>
    <xf numFmtId="171" fontId="2" fillId="0" borderId="0" xfId="0" applyNumberFormat="1" applyFont="1"/>
    <xf numFmtId="0" fontId="0" fillId="0" borderId="28" xfId="0" pivotButton="1" applyFont="1" applyBorder="1" applyAlignment="1"/>
    <xf numFmtId="0" fontId="0" fillId="0" borderId="28" xfId="0" applyFont="1" applyBorder="1" applyAlignment="1"/>
    <xf numFmtId="0" fontId="0" fillId="0" borderId="29" xfId="0" applyFont="1" applyBorder="1" applyAlignment="1"/>
    <xf numFmtId="0" fontId="0" fillId="0" borderId="30" xfId="0" applyFont="1" applyBorder="1" applyAlignment="1"/>
    <xf numFmtId="0" fontId="0" fillId="0" borderId="30" xfId="0" pivotButton="1" applyFont="1" applyBorder="1" applyAlignment="1"/>
    <xf numFmtId="0" fontId="0" fillId="0" borderId="31" xfId="0" applyFont="1" applyBorder="1" applyAlignment="1"/>
    <xf numFmtId="0" fontId="2" fillId="0" borderId="0" xfId="0" applyFont="1" applyAlignment="1"/>
    <xf numFmtId="0" fontId="2" fillId="5" borderId="32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167" fontId="2" fillId="0" borderId="12" xfId="0" applyNumberFormat="1" applyFont="1" applyBorder="1" applyAlignment="1">
      <alignment vertical="center"/>
    </xf>
    <xf numFmtId="1" fontId="2" fillId="5" borderId="32" xfId="0" applyNumberFormat="1" applyFont="1" applyFill="1" applyBorder="1" applyAlignment="1">
      <alignment horizontal="center" vertical="center"/>
    </xf>
    <xf numFmtId="167" fontId="2" fillId="5" borderId="32" xfId="0" applyNumberFormat="1" applyFont="1" applyFill="1" applyBorder="1" applyAlignment="1">
      <alignment vertical="center"/>
    </xf>
    <xf numFmtId="168" fontId="2" fillId="5" borderId="32" xfId="0" applyNumberFormat="1" applyFont="1" applyFill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/>
    <xf numFmtId="167" fontId="2" fillId="0" borderId="9" xfId="0" applyNumberFormat="1" applyFont="1" applyBorder="1" applyAlignment="1">
      <alignment vertical="center"/>
    </xf>
    <xf numFmtId="167" fontId="3" fillId="3" borderId="20" xfId="0" applyNumberFormat="1" applyFont="1" applyFill="1" applyBorder="1" applyAlignment="1">
      <alignment horizontal="center" vertical="center" wrapText="1"/>
    </xf>
    <xf numFmtId="2" fontId="3" fillId="2" borderId="32" xfId="0" applyNumberFormat="1" applyFont="1" applyFill="1" applyBorder="1" applyAlignment="1">
      <alignment horizontal="center" vertical="center" wrapText="1"/>
    </xf>
    <xf numFmtId="167" fontId="3" fillId="2" borderId="32" xfId="0" applyNumberFormat="1" applyFont="1" applyFill="1" applyBorder="1" applyAlignment="1">
      <alignment horizontal="center" vertical="center" wrapText="1"/>
    </xf>
    <xf numFmtId="168" fontId="3" fillId="2" borderId="32" xfId="0" applyNumberFormat="1" applyFont="1" applyFill="1" applyBorder="1" applyAlignment="1">
      <alignment horizontal="center" vertical="center" wrapText="1"/>
    </xf>
    <xf numFmtId="166" fontId="3" fillId="2" borderId="32" xfId="0" applyNumberFormat="1" applyFont="1" applyFill="1" applyBorder="1" applyAlignment="1">
      <alignment horizontal="center" vertical="center" wrapText="1"/>
    </xf>
    <xf numFmtId="0" fontId="0" fillId="14" borderId="32" xfId="0" applyFill="1" applyBorder="1" applyAlignment="1">
      <alignment horizontal="center" vertical="center" wrapText="1"/>
    </xf>
    <xf numFmtId="167" fontId="2" fillId="0" borderId="12" xfId="0" applyNumberFormat="1" applyFont="1" applyBorder="1" applyAlignment="1">
      <alignment horizontal="right" vertical="center"/>
    </xf>
    <xf numFmtId="167" fontId="4" fillId="0" borderId="12" xfId="0" applyNumberFormat="1" applyFont="1" applyBorder="1" applyAlignment="1">
      <alignment vertical="center"/>
    </xf>
    <xf numFmtId="167" fontId="4" fillId="0" borderId="20" xfId="0" applyNumberFormat="1" applyFont="1" applyBorder="1" applyAlignment="1">
      <alignment vertical="center"/>
    </xf>
    <xf numFmtId="0" fontId="4" fillId="0" borderId="20" xfId="0" applyFont="1" applyBorder="1" applyAlignment="1">
      <alignment horizontal="right" vertical="center"/>
    </xf>
    <xf numFmtId="167" fontId="2" fillId="0" borderId="20" xfId="0" applyNumberFormat="1" applyFont="1" applyBorder="1" applyAlignment="1">
      <alignment vertical="center"/>
    </xf>
    <xf numFmtId="167" fontId="2" fillId="0" borderId="7" xfId="0" applyNumberFormat="1" applyFont="1" applyBorder="1" applyAlignment="1">
      <alignment vertical="center"/>
    </xf>
    <xf numFmtId="167" fontId="2" fillId="5" borderId="7" xfId="0" applyNumberFormat="1" applyFont="1" applyFill="1" applyBorder="1" applyAlignment="1">
      <alignment vertical="center"/>
    </xf>
    <xf numFmtId="167" fontId="2" fillId="7" borderId="2" xfId="0" applyNumberFormat="1" applyFont="1" applyFill="1" applyBorder="1" applyAlignment="1">
      <alignment vertical="center"/>
    </xf>
    <xf numFmtId="167" fontId="2" fillId="7" borderId="5" xfId="0" applyNumberFormat="1" applyFont="1" applyFill="1" applyBorder="1" applyAlignment="1">
      <alignment vertical="center"/>
    </xf>
    <xf numFmtId="167" fontId="2" fillId="0" borderId="12" xfId="0" applyNumberFormat="1" applyFont="1" applyBorder="1" applyAlignment="1">
      <alignment vertical="center" wrapText="1"/>
    </xf>
    <xf numFmtId="167" fontId="2" fillId="8" borderId="12" xfId="0" applyNumberFormat="1" applyFont="1" applyFill="1" applyBorder="1" applyAlignment="1">
      <alignment vertical="center" wrapText="1"/>
    </xf>
    <xf numFmtId="167" fontId="2" fillId="9" borderId="20" xfId="0" applyNumberFormat="1" applyFont="1" applyFill="1" applyBorder="1" applyAlignment="1">
      <alignment vertical="center"/>
    </xf>
    <xf numFmtId="167" fontId="2" fillId="10" borderId="12" xfId="0" applyNumberFormat="1" applyFont="1" applyFill="1" applyBorder="1" applyAlignment="1">
      <alignment vertical="center"/>
    </xf>
    <xf numFmtId="167" fontId="2" fillId="10" borderId="7" xfId="0" applyNumberFormat="1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169" fontId="2" fillId="0" borderId="12" xfId="0" applyNumberFormat="1" applyFont="1" applyBorder="1" applyAlignment="1">
      <alignment vertical="center"/>
    </xf>
    <xf numFmtId="169" fontId="4" fillId="0" borderId="12" xfId="0" applyNumberFormat="1" applyFont="1" applyBorder="1" applyAlignment="1">
      <alignment horizontal="center" vertical="center"/>
    </xf>
    <xf numFmtId="0" fontId="2" fillId="5" borderId="32" xfId="0" applyFont="1" applyFill="1" applyBorder="1" applyAlignment="1">
      <alignment vertical="center" wrapText="1"/>
    </xf>
    <xf numFmtId="167" fontId="2" fillId="5" borderId="32" xfId="0" applyNumberFormat="1" applyFont="1" applyFill="1" applyBorder="1" applyAlignment="1">
      <alignment horizontal="center" vertical="center"/>
    </xf>
    <xf numFmtId="167" fontId="2" fillId="5" borderId="32" xfId="0" applyNumberFormat="1" applyFont="1" applyFill="1" applyBorder="1" applyAlignment="1">
      <alignment horizontal="right" vertical="center"/>
    </xf>
    <xf numFmtId="0" fontId="2" fillId="14" borderId="32" xfId="0" applyFont="1" applyFill="1" applyBorder="1" applyAlignment="1">
      <alignment vertical="center" wrapText="1"/>
    </xf>
    <xf numFmtId="0" fontId="12" fillId="14" borderId="32" xfId="0" applyFont="1" applyFill="1" applyBorder="1" applyAlignment="1">
      <alignment horizontal="center" vertical="center" wrapText="1"/>
    </xf>
    <xf numFmtId="0" fontId="1" fillId="14" borderId="32" xfId="0" applyFont="1" applyFill="1" applyBorder="1" applyAlignment="1">
      <alignment vertical="center" wrapText="1"/>
    </xf>
    <xf numFmtId="174" fontId="2" fillId="5" borderId="32" xfId="0" applyNumberFormat="1" applyFont="1" applyFill="1" applyBorder="1" applyAlignment="1">
      <alignment vertical="center"/>
    </xf>
    <xf numFmtId="12" fontId="2" fillId="0" borderId="32" xfId="0" applyNumberFormat="1" applyFont="1" applyBorder="1" applyAlignment="1">
      <alignment horizontal="center" vertical="center"/>
    </xf>
    <xf numFmtId="172" fontId="2" fillId="0" borderId="32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vertical="center" wrapText="1"/>
    </xf>
    <xf numFmtId="0" fontId="2" fillId="0" borderId="32" xfId="0" applyFont="1" applyBorder="1" applyAlignment="1">
      <alignment wrapText="1"/>
    </xf>
    <xf numFmtId="0" fontId="10" fillId="0" borderId="32" xfId="0" applyFont="1" applyBorder="1" applyAlignment="1">
      <alignment horizontal="center" vertical="center"/>
    </xf>
    <xf numFmtId="0" fontId="2" fillId="6" borderId="32" xfId="0" applyFont="1" applyFill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173" fontId="2" fillId="0" borderId="32" xfId="0" applyNumberFormat="1" applyFont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 wrapText="1"/>
    </xf>
    <xf numFmtId="2" fontId="2" fillId="0" borderId="32" xfId="0" applyNumberFormat="1" applyFont="1" applyBorder="1" applyAlignment="1">
      <alignment horizontal="center" vertical="center"/>
    </xf>
    <xf numFmtId="175" fontId="2" fillId="0" borderId="32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2" fillId="5" borderId="32" xfId="0" applyFont="1" applyFill="1" applyBorder="1" applyAlignment="1">
      <alignment horizontal="left" vertical="center" wrapText="1"/>
    </xf>
    <xf numFmtId="0" fontId="2" fillId="6" borderId="32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166" fontId="2" fillId="5" borderId="32" xfId="0" applyNumberFormat="1" applyFont="1" applyFill="1" applyBorder="1" applyAlignment="1">
      <alignment horizontal="center" vertical="center"/>
    </xf>
    <xf numFmtId="170" fontId="2" fillId="5" borderId="32" xfId="0" applyNumberFormat="1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/>
    </xf>
    <xf numFmtId="166" fontId="2" fillId="6" borderId="32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10" fillId="0" borderId="32" xfId="0" applyFont="1" applyBorder="1" applyAlignment="1">
      <alignment horizontal="center" vertical="center" wrapText="1"/>
    </xf>
    <xf numFmtId="37" fontId="3" fillId="2" borderId="42" xfId="0" applyNumberFormat="1" applyFont="1" applyFill="1" applyBorder="1" applyAlignment="1">
      <alignment vertical="center" wrapText="1"/>
    </xf>
    <xf numFmtId="1" fontId="2" fillId="5" borderId="42" xfId="0" applyNumberFormat="1" applyFont="1" applyFill="1" applyBorder="1" applyAlignment="1">
      <alignment horizontal="center" vertical="center"/>
    </xf>
    <xf numFmtId="1" fontId="2" fillId="5" borderId="42" xfId="0" applyNumberFormat="1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0" fontId="2" fillId="5" borderId="47" xfId="0" applyFont="1" applyFill="1" applyBorder="1" applyAlignment="1">
      <alignment vertical="center" wrapText="1"/>
    </xf>
    <xf numFmtId="1" fontId="2" fillId="5" borderId="47" xfId="0" applyNumberFormat="1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vertical="center"/>
    </xf>
    <xf numFmtId="167" fontId="2" fillId="5" borderId="47" xfId="0" applyNumberFormat="1" applyFont="1" applyFill="1" applyBorder="1" applyAlignment="1">
      <alignment vertical="center"/>
    </xf>
    <xf numFmtId="168" fontId="2" fillId="5" borderId="47" xfId="0" applyNumberFormat="1" applyFont="1" applyFill="1" applyBorder="1" applyAlignment="1">
      <alignment vertical="center"/>
    </xf>
    <xf numFmtId="1" fontId="2" fillId="5" borderId="48" xfId="0" applyNumberFormat="1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 wrapText="1"/>
    </xf>
    <xf numFmtId="1" fontId="2" fillId="5" borderId="44" xfId="0" applyNumberFormat="1" applyFont="1" applyFill="1" applyBorder="1" applyAlignment="1">
      <alignment horizontal="center" vertical="center"/>
    </xf>
    <xf numFmtId="167" fontId="2" fillId="5" borderId="44" xfId="0" applyNumberFormat="1" applyFont="1" applyFill="1" applyBorder="1" applyAlignment="1">
      <alignment vertical="center"/>
    </xf>
    <xf numFmtId="168" fontId="2" fillId="5" borderId="44" xfId="0" applyNumberFormat="1" applyFont="1" applyFill="1" applyBorder="1" applyAlignment="1">
      <alignment vertical="center"/>
    </xf>
    <xf numFmtId="1" fontId="2" fillId="5" borderId="45" xfId="0" applyNumberFormat="1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5" borderId="50" xfId="0" applyFont="1" applyFill="1" applyBorder="1" applyAlignment="1">
      <alignment vertical="center" wrapText="1"/>
    </xf>
    <xf numFmtId="1" fontId="2" fillId="5" borderId="50" xfId="0" applyNumberFormat="1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vertical="center"/>
    </xf>
    <xf numFmtId="167" fontId="2" fillId="5" borderId="50" xfId="0" applyNumberFormat="1" applyFont="1" applyFill="1" applyBorder="1" applyAlignment="1">
      <alignment vertical="center"/>
    </xf>
    <xf numFmtId="168" fontId="2" fillId="5" borderId="50" xfId="0" applyNumberFormat="1" applyFont="1" applyFill="1" applyBorder="1" applyAlignment="1">
      <alignment vertical="center"/>
    </xf>
    <xf numFmtId="1" fontId="2" fillId="5" borderId="56" xfId="0" applyNumberFormat="1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left" vertical="center" wrapText="1"/>
    </xf>
    <xf numFmtId="166" fontId="2" fillId="5" borderId="44" xfId="0" applyNumberFormat="1" applyFont="1" applyFill="1" applyBorder="1" applyAlignment="1">
      <alignment horizontal="center" vertical="center"/>
    </xf>
    <xf numFmtId="2" fontId="2" fillId="0" borderId="44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 wrapText="1"/>
    </xf>
    <xf numFmtId="172" fontId="2" fillId="0" borderId="44" xfId="0" applyNumberFormat="1" applyFont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left" vertical="center" wrapText="1"/>
    </xf>
    <xf numFmtId="166" fontId="2" fillId="6" borderId="50" xfId="0" applyNumberFormat="1" applyFont="1" applyFill="1" applyBorder="1" applyAlignment="1">
      <alignment horizontal="center" vertical="center"/>
    </xf>
    <xf numFmtId="166" fontId="2" fillId="5" borderId="50" xfId="0" applyNumberFormat="1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5" borderId="58" xfId="0" applyFont="1" applyFill="1" applyBorder="1" applyAlignment="1">
      <alignment vertical="center" wrapText="1"/>
    </xf>
    <xf numFmtId="1" fontId="2" fillId="5" borderId="58" xfId="0" applyNumberFormat="1" applyFont="1" applyFill="1" applyBorder="1" applyAlignment="1">
      <alignment horizontal="center" vertical="center"/>
    </xf>
    <xf numFmtId="0" fontId="2" fillId="5" borderId="58" xfId="0" applyFont="1" applyFill="1" applyBorder="1" applyAlignment="1">
      <alignment vertical="center"/>
    </xf>
    <xf numFmtId="167" fontId="2" fillId="5" borderId="58" xfId="0" applyNumberFormat="1" applyFont="1" applyFill="1" applyBorder="1" applyAlignment="1">
      <alignment vertical="center"/>
    </xf>
    <xf numFmtId="168" fontId="2" fillId="5" borderId="58" xfId="0" applyNumberFormat="1" applyFont="1" applyFill="1" applyBorder="1" applyAlignment="1">
      <alignment vertical="center"/>
    </xf>
    <xf numFmtId="1" fontId="2" fillId="5" borderId="59" xfId="0" applyNumberFormat="1" applyFont="1" applyFill="1" applyBorder="1" applyAlignment="1">
      <alignment horizontal="center" vertical="center"/>
    </xf>
    <xf numFmtId="166" fontId="13" fillId="16" borderId="65" xfId="0" applyNumberFormat="1" applyFont="1" applyFill="1" applyBorder="1" applyAlignment="1">
      <alignment horizontal="center" vertical="center"/>
    </xf>
    <xf numFmtId="0" fontId="1" fillId="0" borderId="32" xfId="0" applyFont="1" applyBorder="1" applyAlignment="1">
      <alignment horizontal="left" vertical="center" wrapText="1"/>
    </xf>
    <xf numFmtId="177" fontId="1" fillId="0" borderId="32" xfId="0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1" fontId="2" fillId="5" borderId="58" xfId="0" applyNumberFormat="1" applyFont="1" applyFill="1" applyBorder="1" applyAlignment="1">
      <alignment horizontal="center" vertical="center"/>
    </xf>
    <xf numFmtId="1" fontId="2" fillId="5" borderId="47" xfId="0" applyNumberFormat="1" applyFont="1" applyFill="1" applyBorder="1" applyAlignment="1">
      <alignment horizontal="center" vertical="center"/>
    </xf>
    <xf numFmtId="1" fontId="2" fillId="5" borderId="59" xfId="0" applyNumberFormat="1" applyFont="1" applyFill="1" applyBorder="1" applyAlignment="1">
      <alignment horizontal="center" vertical="center"/>
    </xf>
    <xf numFmtId="1" fontId="2" fillId="5" borderId="48" xfId="0" applyNumberFormat="1" applyFont="1" applyFill="1" applyBorder="1" applyAlignment="1">
      <alignment horizontal="center" vertical="center"/>
    </xf>
    <xf numFmtId="2" fontId="2" fillId="0" borderId="32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left" vertical="center" wrapText="1"/>
    </xf>
    <xf numFmtId="0" fontId="2" fillId="5" borderId="41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170" fontId="2" fillId="5" borderId="32" xfId="0" applyNumberFormat="1" applyFont="1" applyFill="1" applyBorder="1" applyAlignment="1">
      <alignment horizontal="center" vertical="center" wrapText="1"/>
    </xf>
    <xf numFmtId="166" fontId="2" fillId="5" borderId="32" xfId="0" applyNumberFormat="1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166" fontId="2" fillId="5" borderId="47" xfId="0" applyNumberFormat="1" applyFont="1" applyFill="1" applyBorder="1" applyAlignment="1">
      <alignment horizontal="center" vertical="center"/>
    </xf>
    <xf numFmtId="170" fontId="2" fillId="5" borderId="47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vertical="center"/>
    </xf>
    <xf numFmtId="2" fontId="2" fillId="0" borderId="47" xfId="0" applyNumberFormat="1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/>
    </xf>
    <xf numFmtId="0" fontId="14" fillId="0" borderId="32" xfId="0" applyFont="1" applyBorder="1" applyAlignment="1">
      <alignment horizontal="left" vertical="center" wrapText="1"/>
    </xf>
    <xf numFmtId="2" fontId="2" fillId="0" borderId="58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4" fillId="0" borderId="47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32" xfId="0" applyFont="1" applyBorder="1"/>
    <xf numFmtId="0" fontId="2" fillId="0" borderId="32" xfId="0" applyFont="1" applyBorder="1" applyAlignment="1">
      <alignment horizontal="left" vertical="center" wrapText="1"/>
    </xf>
    <xf numFmtId="9" fontId="2" fillId="0" borderId="65" xfId="0" applyNumberFormat="1" applyFont="1" applyBorder="1" applyAlignment="1">
      <alignment horizontal="center" vertical="center"/>
    </xf>
    <xf numFmtId="9" fontId="2" fillId="0" borderId="62" xfId="0" applyNumberFormat="1" applyFont="1" applyBorder="1" applyAlignment="1">
      <alignment horizontal="center" vertical="center"/>
    </xf>
    <xf numFmtId="9" fontId="2" fillId="0" borderId="63" xfId="0" applyNumberFormat="1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5" borderId="58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vertical="center" wrapText="1"/>
    </xf>
    <xf numFmtId="1" fontId="2" fillId="5" borderId="58" xfId="0" applyNumberFormat="1" applyFont="1" applyFill="1" applyBorder="1" applyAlignment="1">
      <alignment horizontal="center" vertical="center"/>
    </xf>
    <xf numFmtId="1" fontId="2" fillId="5" borderId="47" xfId="0" applyNumberFormat="1" applyFont="1" applyFill="1" applyBorder="1" applyAlignment="1">
      <alignment horizontal="center" vertical="center"/>
    </xf>
    <xf numFmtId="0" fontId="2" fillId="5" borderId="58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1" fontId="2" fillId="5" borderId="59" xfId="0" applyNumberFormat="1" applyFont="1" applyFill="1" applyBorder="1" applyAlignment="1">
      <alignment horizontal="center" vertical="center"/>
    </xf>
    <xf numFmtId="1" fontId="2" fillId="5" borderId="48" xfId="0" applyNumberFormat="1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 wrapText="1"/>
    </xf>
    <xf numFmtId="0" fontId="1" fillId="0" borderId="44" xfId="0" applyFont="1" applyBorder="1"/>
    <xf numFmtId="0" fontId="2" fillId="0" borderId="50" xfId="0" applyFont="1" applyBorder="1" applyAlignment="1">
      <alignment horizontal="center" vertical="center"/>
    </xf>
    <xf numFmtId="0" fontId="2" fillId="0" borderId="50" xfId="0" applyFont="1" applyBorder="1" applyAlignment="1">
      <alignment horizontal="left" vertical="center" wrapText="1"/>
    </xf>
    <xf numFmtId="0" fontId="15" fillId="16" borderId="34" xfId="0" applyFont="1" applyFill="1" applyBorder="1" applyAlignment="1">
      <alignment horizontal="center" vertical="center" wrapText="1"/>
    </xf>
    <xf numFmtId="0" fontId="15" fillId="16" borderId="35" xfId="0" applyFont="1" applyFill="1" applyBorder="1" applyAlignment="1">
      <alignment horizontal="center" vertical="center"/>
    </xf>
    <xf numFmtId="0" fontId="15" fillId="16" borderId="36" xfId="0" applyFont="1" applyFill="1" applyBorder="1" applyAlignment="1">
      <alignment horizontal="center" vertical="center"/>
    </xf>
    <xf numFmtId="0" fontId="15" fillId="16" borderId="37" xfId="0" applyFont="1" applyFill="1" applyBorder="1" applyAlignment="1">
      <alignment horizontal="center" vertical="center"/>
    </xf>
    <xf numFmtId="0" fontId="15" fillId="16" borderId="23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39" xfId="0" applyFont="1" applyFill="1" applyBorder="1" applyAlignment="1">
      <alignment horizontal="center" vertical="center"/>
    </xf>
    <xf numFmtId="0" fontId="15" fillId="16" borderId="33" xfId="0" applyFont="1" applyFill="1" applyBorder="1" applyAlignment="1">
      <alignment horizontal="center" vertical="center"/>
    </xf>
    <xf numFmtId="0" fontId="15" fillId="16" borderId="40" xfId="0" applyFont="1" applyFill="1" applyBorder="1" applyAlignment="1">
      <alignment horizontal="center" vertical="center"/>
    </xf>
    <xf numFmtId="0" fontId="1" fillId="0" borderId="58" xfId="0" applyFont="1" applyBorder="1"/>
    <xf numFmtId="166" fontId="2" fillId="5" borderId="58" xfId="0" applyNumberFormat="1" applyFont="1" applyFill="1" applyBorder="1" applyAlignment="1">
      <alignment horizontal="center" vertical="center"/>
    </xf>
    <xf numFmtId="166" fontId="2" fillId="5" borderId="47" xfId="0" applyNumberFormat="1" applyFont="1" applyFill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4" borderId="69" xfId="0" applyFont="1" applyFill="1" applyBorder="1" applyAlignment="1">
      <alignment horizontal="center" vertical="center" wrapText="1"/>
    </xf>
    <xf numFmtId="0" fontId="2" fillId="4" borderId="66" xfId="0" applyFont="1" applyFill="1" applyBorder="1" applyAlignment="1">
      <alignment horizontal="center" vertical="center" wrapText="1"/>
    </xf>
    <xf numFmtId="0" fontId="2" fillId="4" borderId="61" xfId="0" applyFont="1" applyFill="1" applyBorder="1" applyAlignment="1">
      <alignment horizontal="center" vertical="center" wrapText="1"/>
    </xf>
    <xf numFmtId="175" fontId="2" fillId="0" borderId="32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2" fillId="5" borderId="32" xfId="0" applyFont="1" applyFill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/>
    </xf>
    <xf numFmtId="170" fontId="2" fillId="5" borderId="32" xfId="0" applyNumberFormat="1" applyFont="1" applyFill="1" applyBorder="1" applyAlignment="1">
      <alignment horizontal="center" vertical="center" wrapText="1"/>
    </xf>
    <xf numFmtId="166" fontId="2" fillId="5" borderId="32" xfId="0" applyNumberFormat="1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left" vertical="center" wrapText="1"/>
    </xf>
    <xf numFmtId="0" fontId="2" fillId="5" borderId="50" xfId="0" applyFont="1" applyFill="1" applyBorder="1" applyAlignment="1">
      <alignment horizontal="center" vertical="center" wrapText="1"/>
    </xf>
    <xf numFmtId="170" fontId="2" fillId="5" borderId="50" xfId="0" applyNumberFormat="1" applyFont="1" applyFill="1" applyBorder="1" applyAlignment="1">
      <alignment horizontal="center" vertical="center" wrapText="1"/>
    </xf>
    <xf numFmtId="166" fontId="2" fillId="5" borderId="50" xfId="0" applyNumberFormat="1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0" fontId="13" fillId="16" borderId="60" xfId="0" applyFont="1" applyFill="1" applyBorder="1" applyAlignment="1">
      <alignment horizontal="center" vertical="center"/>
    </xf>
    <xf numFmtId="0" fontId="13" fillId="16" borderId="61" xfId="0" applyFont="1" applyFill="1" applyBorder="1" applyAlignment="1">
      <alignment horizontal="center" vertical="center"/>
    </xf>
    <xf numFmtId="0" fontId="13" fillId="16" borderId="64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left" vertical="center" wrapText="1"/>
    </xf>
    <xf numFmtId="0" fontId="2" fillId="15" borderId="32" xfId="0" applyFont="1" applyFill="1" applyBorder="1" applyAlignment="1">
      <alignment horizontal="left" vertical="center" wrapText="1"/>
    </xf>
    <xf numFmtId="0" fontId="1" fillId="14" borderId="32" xfId="0" applyFont="1" applyFill="1" applyBorder="1" applyAlignment="1">
      <alignment horizontal="left" vertical="center"/>
    </xf>
    <xf numFmtId="0" fontId="2" fillId="13" borderId="32" xfId="0" applyFont="1" applyFill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/>
    </xf>
    <xf numFmtId="0" fontId="1" fillId="14" borderId="41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166" fontId="2" fillId="5" borderId="32" xfId="0" applyNumberFormat="1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2" fillId="0" borderId="23" xfId="0" applyFont="1" applyBorder="1" applyAlignment="1"/>
    <xf numFmtId="0" fontId="2" fillId="0" borderId="38" xfId="0" applyFont="1" applyBorder="1" applyAlignment="1"/>
    <xf numFmtId="0" fontId="2" fillId="0" borderId="2" xfId="0" applyFont="1" applyBorder="1" applyAlignment="1">
      <alignment horizontal="center" vertical="center"/>
    </xf>
    <xf numFmtId="0" fontId="11" fillId="16" borderId="54" xfId="0" applyFont="1" applyFill="1" applyBorder="1" applyAlignment="1">
      <alignment horizontal="center" vertical="center"/>
    </xf>
    <xf numFmtId="0" fontId="11" fillId="16" borderId="52" xfId="0" applyFont="1" applyFill="1" applyBorder="1" applyAlignment="1">
      <alignment horizontal="center" vertical="center"/>
    </xf>
    <xf numFmtId="0" fontId="11" fillId="16" borderId="55" xfId="0" applyFont="1" applyFill="1" applyBorder="1" applyAlignment="1">
      <alignment horizontal="center" vertical="center"/>
    </xf>
    <xf numFmtId="170" fontId="2" fillId="5" borderId="47" xfId="0" applyNumberFormat="1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left" vertical="center"/>
    </xf>
    <xf numFmtId="0" fontId="2" fillId="5" borderId="50" xfId="0" applyFont="1" applyFill="1" applyBorder="1" applyAlignment="1">
      <alignment horizontal="left" vertical="center" wrapText="1"/>
    </xf>
    <xf numFmtId="0" fontId="1" fillId="14" borderId="32" xfId="0" applyFont="1" applyFill="1" applyBorder="1"/>
    <xf numFmtId="166" fontId="2" fillId="15" borderId="32" xfId="0" applyNumberFormat="1" applyFont="1" applyFill="1" applyBorder="1" applyAlignment="1">
      <alignment horizontal="center" vertical="center"/>
    </xf>
    <xf numFmtId="166" fontId="2" fillId="6" borderId="32" xfId="0" applyNumberFormat="1" applyFont="1" applyFill="1" applyBorder="1" applyAlignment="1">
      <alignment horizontal="center" vertical="center" wrapText="1"/>
    </xf>
    <xf numFmtId="166" fontId="11" fillId="17" borderId="51" xfId="0" applyNumberFormat="1" applyFont="1" applyFill="1" applyBorder="1" applyAlignment="1">
      <alignment horizontal="center" vertical="center" wrapText="1"/>
    </xf>
    <xf numFmtId="166" fontId="11" fillId="17" borderId="52" xfId="0" applyNumberFormat="1" applyFont="1" applyFill="1" applyBorder="1" applyAlignment="1">
      <alignment horizontal="center" vertical="center" wrapText="1"/>
    </xf>
    <xf numFmtId="166" fontId="11" fillId="17" borderId="53" xfId="0" applyNumberFormat="1" applyFont="1" applyFill="1" applyBorder="1" applyAlignment="1">
      <alignment horizontal="center" vertical="center" wrapText="1"/>
    </xf>
    <xf numFmtId="0" fontId="2" fillId="5" borderId="58" xfId="0" applyFont="1" applyFill="1" applyBorder="1" applyAlignment="1">
      <alignment horizontal="left" vertical="center" wrapText="1"/>
    </xf>
    <xf numFmtId="0" fontId="10" fillId="0" borderId="58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170" fontId="2" fillId="6" borderId="3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right"/>
    </xf>
    <xf numFmtId="0" fontId="1" fillId="0" borderId="26" xfId="0" applyFont="1" applyBorder="1"/>
    <xf numFmtId="0" fontId="6" fillId="2" borderId="24" xfId="0" applyFont="1" applyFill="1" applyBorder="1" applyAlignment="1">
      <alignment horizontal="center" vertical="center"/>
    </xf>
    <xf numFmtId="0" fontId="1" fillId="0" borderId="2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claudia ximena roa zuñiga" refreshedDate="45534.420488888885" refreshedVersion="6" recordCount="285" xr:uid="{00000000-000A-0000-FFFF-FFFF00000000}">
  <cacheSource type="worksheet">
    <worksheetSource ref="B6:Y294" sheet="POAI 2025"/>
  </cacheSource>
  <cacheFields count="23">
    <cacheField name="NOMBRE LÍNEA ESTRATÉGICA" numFmtId="0">
      <sharedItems containsBlank="1"/>
    </cacheField>
    <cacheField name="Número Programa." numFmtId="0">
      <sharedItems containsString="0" containsBlank="1" containsNumber="1" minValue="1.1000000000000001" maxValue="5.6"/>
    </cacheField>
    <cacheField name="PROGRAMA PDM" numFmtId="0">
      <sharedItems containsBlank="1" count="73">
        <s v="Alianza con la gobernanza"/>
        <m/>
        <s v="Alianza con el fortalecimiento institucional"/>
        <s v="Alianza con nuestros equipamientos colectivos"/>
        <s v="Alianza con el fortalecimiento institucional y de la gestión financiera "/>
        <s v="Alianza con los sistemas de información"/>
        <s v="Alianza con la planeación participativa"/>
        <s v="Alianza con los grupos etnicos y campesinos"/>
        <s v="Alianza con la población con orientación sexual e identidades de género diversas, LGBTIQ+ y disidencias sexuales y del género"/>
        <s v="Alianza con la niñez, infancia y adolescencia"/>
        <s v="Alianza con la atención a las víctimas del conflicto armado"/>
        <s v="Alianza con la protección de los DDHH"/>
        <s v="Alianza con la atención a la población en situación de calle"/>
        <s v="Gran Alianza con los jóvenes"/>
        <s v="Gran Alianza con la Seguridad"/>
        <s v="Alianza con los hogares vulnerables"/>
        <s v="Alianza con el acceso a la justicia"/>
        <s v="Alianza con el fortalecimiento institucional de la Secretaría de Gobierno"/>
        <s v="Alianza con la seguridad para las mujeres"/>
        <s v="Gran Alianza con las Mujeres"/>
        <s v="Alianza con la Prevención y Atención de Violencias Basadas en Genero VBG"/>
        <s v="Alianza con la Empleabilidad y la Autonomía económica de las mujeres"/>
        <s v="Alianza con el empoderamiento político de las mujeres"/>
        <s v="Alianza con el acceso y la permanencia educativa"/>
        <s v="Alianza con la calidad educativa"/>
        <s v="Alianza con los maestros del siglo XXI."/>
        <s v="Alianza con la construcción de sistemas locales de educación e implementación del Plan Educativo Rural."/>
        <s v="Alianza con la Eficiencia educativa y el Fortalecimiento Institucional."/>
        <s v="ALIANZA CON LA PLANEACION INTEGRAL EN SALUD: PLANEANDO HOY PARA UN MAÑANA MÁS SALUDABLE"/>
        <s v="ALIANZA CON LA SALUD, PRESTACIÓN DEL SERVICIOS DE SALUD"/>
        <s v="ASEGURAMIENTO EN SALUD"/>
        <s v="Alianza con la atención de las actividades colectivas del Municipio de Popayán: ¡Cuidando, Apoyando, Transformado vidas!"/>
        <s v="GESTIÓN DE LA INFORMACIÓN EN SALUD - VIGILANCIA EN SALUD PÚBLICA"/>
        <s v="PIC 7.2.3.17  PROGRAMA ALIANZA CON LA PARTICIPACIÓN SOCIAL: PARTICIPACIÓN ACTIVA, SOCIEDAD MÁS FUERTE"/>
        <s v=" PROGRAMA: ALIANZA CON LA SALUD AMBIENTAL_x000a__x000a_"/>
        <s v="ALIANZA CON LA FAUNA URBANA"/>
        <s v="ALIANZA CON LA INCLUSIÓN DE PERSONAS EN SITUACIÓN DE DISCAPACIDAD"/>
        <s v="ALIANZA CON LAS PERSONAS MAYORES"/>
        <s v="ALIANZA CON LA SEGURIDAD ALIMENTARIA: JUNTOS POR UNA MESA SEGURA Y SALUDABLE"/>
        <s v="ALIANZA CON LA SALUD MENTAL"/>
        <s v="ALIANZA CON LA SALUD AMBIENTAL"/>
        <s v="PIC 7.2.3.12 PROGRAMA: ALIANZA CON LA SALUD SEXUAL Y REPRODUCTIVA: ¡TÚ TIENES EL CONTROL! PROMOVIENDO UNA SALUD SEXUAL AUTÓNOMA"/>
        <s v="PIC 7.2.3.13  PROGRAMA: ALIANZA VIDA SALUDABLE Y LA PROTECCIÓN DE CONDICIONES NO TRANSMISIBLES: ¡VIVE SALUDABLE, VIVE FELIZ!"/>
        <s v="PIC 7.2.3.14  PROGRAMA: ALIANZA CON LA PREVENCIÓN DE ENFERMEDADES TRANSMISIBLES"/>
        <s v="PIC 7.2.3.15 PROGRAMA: POPAYÁN EN ALIANZA HACIA EL FIN DE LA TUBERCULOSIS"/>
        <s v="PIC 7.2.3.18  PROGRAMA: ALIANZA CON LA ATENCIÓN A LA POBLACIÓN EN SITUACIÓN DE VULNERABILIDAD Y GRUPOS SOCIALES: UNIENDO FUERZAS PARA UN FUTURO INCLUSIVO Y EQUITATIVO"/>
        <s v="PIC 7.2.3.16 PROGRAMA ALIANZA CON LA PREVENCIÓN DE LOS RIESGOS DE ORIGEN LABORAL: PORQUE TU SALUD IMPORTA, PREVENIMOS LOS RIESGOS LABORALES"/>
        <s v="ALIANZA CON EL MANEJO DE DESASTRES: PREPARADOS HOY SEGUROS MAÑANA"/>
        <s v="Alianza por la gobernanza cultural"/>
        <s v="Alianza con el deporte"/>
        <s v="Alianza con la infraestructura deportiva"/>
        <s v="Alianza con la integración vial"/>
        <s v="Alianza con la movilidad sostenible e incluyente"/>
        <s v="Alianza con una gestión integral y segura de la movilidad"/>
        <s v="Alianza con una cultura vial que priorice la vida"/>
        <s v="Alianza con el ordenamiento de nuestro territorio"/>
        <s v="Alianza por un sector histórico que priorice la vida, la educación y el turismo"/>
        <s v="Alianza para el control del espacio público y la protección del consumidor"/>
        <s v="Alianza con servicios públicos de calidad"/>
        <s v="Alianza con el agua potable y saneamiento básico"/>
        <s v="Alianza con la gestión del riesgo de desastres"/>
        <s v="Alianza con la sostenibilidad ambiental "/>
        <s v="Alianza con el emprendimiento, la empleabilidad y la innovación"/>
        <s v="Alianza con la productividad rural"/>
        <s v="Alianza con la gestión de proyectos estratégicos"/>
        <s v="Alianza con el turismo"/>
        <s v="Alianza con una vivienda digna" u="1"/>
        <s v="Alianza con un espacio público de calidad" u="1"/>
        <s v="Alianza con la gestión del recurso hÍdrico municipal" u="1"/>
        <s v="Alianza para el fortalecimiento de la cobertura en internet." u="1"/>
        <s v="PIC 7.2.3.11 PROGRAMA: ALIANZA CON LA SALUD AMBIENTAL_x000a__x000a_(Alianza con la gestión ambiental y la salud pública)" u="1"/>
        <s v="Alianza con el sistema estartégico de Transporte público de Popayán" u="1"/>
        <s v="Alianza con la Transformación Digital" u="1"/>
      </sharedItems>
    </cacheField>
    <cacheField name="No. Pdto" numFmtId="0">
      <sharedItems containsDate="1" containsMixedTypes="1" minDate="2015-06-04T00:00:00" maxDate="2015-06-05T00:00:00"/>
    </cacheField>
    <cacheField name="PRODUCTO" numFmtId="0">
      <sharedItems/>
    </cacheField>
    <cacheField name="PROYECTO RADICADO No." numFmtId="0">
      <sharedItems containsBlank="1"/>
    </cacheField>
    <cacheField name="NOMBRE DEL PROYECTO" numFmtId="0">
      <sharedItems containsBlank="1"/>
    </cacheField>
    <cacheField name="VALOR EN PESOS INVERSIÓN DIRECTA, RECURSOS PROPIOS Y OTRAS FUENTES" numFmtId="0">
      <sharedItems containsString="0" containsBlank="1" containsNumber="1" containsInteger="1" minValue="0" maxValue="20899743319"/>
    </cacheField>
    <cacheField name="VALOR EN PESOS SGP _x000a_(Ley 75)" numFmtId="0">
      <sharedItems containsString="0" containsBlank="1" containsNumber="1" containsInteger="1" minValue="0" maxValue="164809594078"/>
    </cacheField>
    <cacheField name="TOTAL" numFmtId="0">
      <sharedItems containsString="0" containsBlank="1" containsNumber="1" containsInteger="1" minValue="0" maxValue="166077762378"/>
    </cacheField>
    <cacheField name="RESPONSABLE" numFmtId="0">
      <sharedItems containsBlank="1" count="15">
        <s v="Gobierno"/>
        <m/>
        <s v="General"/>
        <s v="Hacienda"/>
        <s v="Planeación"/>
        <s v="Mujer"/>
        <s v="Educación"/>
        <s v="Salud"/>
        <s v="Cultura y Turismo"/>
        <s v="Deporte y Recreación"/>
        <s v="Infraestructura"/>
        <s v="Tránsito"/>
        <s v="OAGRD"/>
        <s v="DAFE"/>
        <s v="_x000a_Mujer" u="1"/>
      </sharedItems>
    </cacheField>
    <cacheField name="META_x000a_CUATRIENIO" numFmtId="1">
      <sharedItems containsSemiMixedTypes="0" containsString="0" containsNumber="1" minValue="0.5" maxValue="41249857942.508499"/>
    </cacheField>
    <cacheField name="UNIDAD DE MEDIDA" numFmtId="0">
      <sharedItems/>
    </cacheField>
    <cacheField name="TIPO DE META" numFmtId="0">
      <sharedItems/>
    </cacheField>
    <cacheField name="CONCEJO MESAS TÉCNICAS" numFmtId="0">
      <sharedItems containsBlank="1"/>
    </cacheField>
    <cacheField name="PROPIOS" numFmtId="0">
      <sharedItems containsString="0" containsBlank="1" containsNumber="1" minValue="0" maxValue="59206018256"/>
    </cacheField>
    <cacheField name="SGP" numFmtId="0">
      <sharedItems containsBlank="1" containsMixedTypes="1" containsNumber="1" minValue="0" maxValue="402190984321"/>
    </cacheField>
    <cacheField name="GESTIÓN" numFmtId="0">
      <sharedItems containsBlank="1" containsMixedTypes="1" containsNumber="1" containsInteger="1" minValue="0" maxValue="258000000000"/>
    </cacheField>
    <cacheField name="CRÉDITO" numFmtId="0">
      <sharedItems containsBlank="1" containsMixedTypes="1" containsNumber="1" containsInteger="1" minValue="0" maxValue="0"/>
    </cacheField>
    <cacheField name="TRANSFERENCIAS_x000a_DIRECTAS" numFmtId="0">
      <sharedItems containsBlank="1" containsMixedTypes="1" containsNumber="1" minValue="0" maxValue="765510749421.96802"/>
    </cacheField>
    <cacheField name="TRANSFERENCIAS_x000a_COFINANCIACIÓN" numFmtId="0">
      <sharedItems containsString="0" containsBlank="1" containsNumber="1" containsInteger="1" minValue="5586479512" maxValue="5586479512"/>
    </cacheField>
    <cacheField name="OTROS" numFmtId="0">
      <sharedItems containsBlank="1" containsMixedTypes="1" containsNumber="1" containsInteger="1" minValue="0" maxValue="25675129395"/>
    </cacheField>
    <cacheField name="TOTAL cuatrienio" numFmtId="168">
      <sharedItems containsString="0" containsBlank="1" containsNumber="1" minValue="20000000" maxValue="1072866259585.9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5">
  <r>
    <s v="GOBERNANZA Y GOBERNABILIDAD"/>
    <n v="1.1000000000000001"/>
    <x v="0"/>
    <s v="1.1.1."/>
    <s v="Fortalecimiento y promoción de la participación comunitaria"/>
    <m/>
    <s v="INTERVENCIÓN CIUDADANA: IMPLEMENTACIÓN DE MECANISMOS DE PARTICIPACIÓN DE LAS ORGANIZACIONES DE ACCIÓN COMUNAL Y DEMÁS SECTORES DEMOCRÁTICOS DE COMUNIDAD"/>
    <n v="750000000"/>
    <n v="0"/>
    <n v="750000000"/>
    <x v="0"/>
    <n v="3"/>
    <s v="Número"/>
    <s v="Mantenimiento"/>
    <m/>
    <n v="1199312132.4527569"/>
    <n v="0"/>
    <n v="0"/>
    <n v="0"/>
    <n v="0"/>
    <m/>
    <n v="0"/>
    <n v="1199312132.4527569"/>
  </r>
  <r>
    <m/>
    <m/>
    <x v="1"/>
    <s v="1.1.2."/>
    <s v="Caracterización de la base social"/>
    <m/>
    <m/>
    <m/>
    <m/>
    <m/>
    <x v="1"/>
    <n v="1"/>
    <s v="Número"/>
    <s v="Mantenimiento"/>
    <m/>
    <n v="123838327.032529"/>
    <n v="0"/>
    <n v="0"/>
    <n v="0"/>
    <n v="0"/>
    <m/>
    <n v="0"/>
    <n v="123838327.032529"/>
  </r>
  <r>
    <m/>
    <m/>
    <x v="1"/>
    <s v="1.1.3."/>
    <s v="Planes de gobernanza zonales con seguimiento"/>
    <m/>
    <m/>
    <m/>
    <m/>
    <m/>
    <x v="1"/>
    <n v="13"/>
    <s v="Número"/>
    <s v="Incremento"/>
    <m/>
    <n v="165326576.928388"/>
    <n v="0"/>
    <n v="0"/>
    <n v="0"/>
    <n v="0"/>
    <m/>
    <n v="0"/>
    <n v="165326576.928388"/>
  </r>
  <r>
    <m/>
    <m/>
    <x v="1"/>
    <s v="1.1.4."/>
    <s v="Política Pública para la accion Comunal"/>
    <m/>
    <m/>
    <m/>
    <m/>
    <m/>
    <x v="1"/>
    <n v="1"/>
    <s v="Número"/>
    <s v="Incremento"/>
    <m/>
    <n v="253472050.17364222"/>
    <n v="0"/>
    <n v="0"/>
    <n v="0"/>
    <n v="0"/>
    <m/>
    <n v="0"/>
    <n v="253472050.17364222"/>
  </r>
  <r>
    <m/>
    <m/>
    <x v="1"/>
    <s v="1.1.5."/>
    <s v="Promoción de la libertad religiosa y de culto (ajuste e implementación de la política pública)"/>
    <m/>
    <m/>
    <m/>
    <m/>
    <m/>
    <x v="1"/>
    <n v="4"/>
    <s v="Número"/>
    <s v="Incremento"/>
    <s v="En el texto descriptivo, debe quedar clara la modificación y ajuste de la Política Pública de 2023."/>
    <n v="224918006.39324921"/>
    <n v="0"/>
    <n v="0"/>
    <n v="0"/>
    <n v="0"/>
    <m/>
    <n v="0"/>
    <n v="224918006.39324921"/>
  </r>
  <r>
    <m/>
    <n v="1.2"/>
    <x v="2"/>
    <s v="1.2.1."/>
    <s v="Fortalecimiento del desempeño institucional en el marco del Modelo Integrado de Planeación y Gestión - M.I.P.G. "/>
    <m/>
    <s v="FORTALECIMIENTO INTEGRAL DE LA CAPACIDAD INSTITUCIONAL Y OPERATIVA DE LA SECRETARÍA GENERAL EN EL MUNICIPIO DE POPAYÁN"/>
    <n v="1080000"/>
    <n v="0"/>
    <n v="1080000"/>
    <x v="2"/>
    <n v="15"/>
    <s v="Numero"/>
    <s v="Mantenimiento"/>
    <m/>
    <n v="135853458"/>
    <n v="0"/>
    <n v="0"/>
    <n v="0"/>
    <n v="0"/>
    <m/>
    <n v="0"/>
    <n v="135853458"/>
  </r>
  <r>
    <m/>
    <m/>
    <x v="1"/>
    <s v="1.2.3"/>
    <s v="Desarrollar la Politica de Gestión Documental "/>
    <m/>
    <s v="OPTIMIZACIÓN DEL SISTEMA DE GESTIÓN DOCUMENTAL EN LA ALCALDÍA MUNICIPAL DE POPAYÁN"/>
    <n v="1000000000"/>
    <n v="0"/>
    <n v="1000000000"/>
    <x v="2"/>
    <n v="5"/>
    <s v="Número"/>
    <s v="Mantenimiento"/>
    <m/>
    <n v="135853458"/>
    <n v="0"/>
    <n v="0"/>
    <n v="0"/>
    <n v="0"/>
    <m/>
    <n v="0"/>
    <n v="135853458"/>
  </r>
  <r>
    <m/>
    <m/>
    <x v="1"/>
    <s v="1.2.4"/>
    <s v="Desarrollar la Politica de Transparencia, acceso a la información pública y lucha contra la corrupción (Estrategia de Comunicaciones y Plan de Medios)"/>
    <m/>
    <s v="MEJORA INTEGRAL DEL SISTEMA DE COMUNICACIÓN Y DIVULGACIÓN MUNICIPAL EN LA ALCAIDÍA DE POPAYÁN"/>
    <n v="1230000000"/>
    <n v="0"/>
    <n v="1230000000"/>
    <x v="2"/>
    <n v="2"/>
    <s v="Número"/>
    <s v="Mantenimiento"/>
    <m/>
    <n v="135853458"/>
    <n v="0"/>
    <n v="0"/>
    <n v="0"/>
    <n v="0"/>
    <m/>
    <n v="0"/>
    <n v="135853458"/>
  </r>
  <r>
    <m/>
    <m/>
    <x v="1"/>
    <s v="1.2.5"/>
    <s v="Desarrollar la Politica de Gobierno Digital."/>
    <m/>
    <s v="FORTALECIMIENTO DE TECNOLOGÍAS INSTITUCIONALES Y GESTIÓN DE PROYECTOS DE ENFOQUE TECNOLÓGICO PARA LA ALCALDÍA DE POPAYÁN Y LA CIUDADANÍA"/>
    <n v="1473500000"/>
    <n v="0"/>
    <n v="1473500000"/>
    <x v="2"/>
    <n v="70"/>
    <s v="Porcentaje"/>
    <s v="Incremento"/>
    <m/>
    <n v="135853458"/>
    <n v="0"/>
    <n v="0"/>
    <n v="0"/>
    <n v="0"/>
    <m/>
    <n v="0"/>
    <n v="135853458"/>
  </r>
  <r>
    <m/>
    <n v="1.3"/>
    <x v="3"/>
    <s v="1.3.1"/>
    <s v="Mantenimiento de bienes inmuebles del municipio"/>
    <m/>
    <s v="IMPLEMENTACIÓN DEL PLAN DE MANTENIMIENTO, ADECUACIÓN Y PRESERVACIÓN DE LA INFRAESTRUCTURA FÍSICA DE LOS BIENES PÚBLICOS DEL MUNICIPIO DE POPAYÁN"/>
    <n v="3500000000"/>
    <n v="0"/>
    <n v="0"/>
    <x v="2"/>
    <n v="40"/>
    <s v="Número"/>
    <s v="Incremento"/>
    <m/>
    <n v="1811379440"/>
    <n v="0"/>
    <n v="0"/>
    <n v="0"/>
    <n v="0"/>
    <m/>
    <n v="0"/>
    <n v="1811379440"/>
  </r>
  <r>
    <m/>
    <m/>
    <x v="1"/>
    <s v="1.3.2"/>
    <s v="Mantenimiento y mejoramiento de plazas de mercado y/o centros de acopio"/>
    <m/>
    <m/>
    <m/>
    <m/>
    <m/>
    <x v="1"/>
    <n v="5"/>
    <s v="Número"/>
    <s v="Mantenimiento"/>
    <s v="Se modifica a 2 plazas de mercado"/>
    <n v="1811379440"/>
    <n v="0"/>
    <n v="0"/>
    <n v="0"/>
    <n v="0"/>
    <m/>
    <n v="0"/>
    <n v="1811379440"/>
  </r>
  <r>
    <m/>
    <n v="1.4"/>
    <x v="4"/>
    <s v="1.4.1"/>
    <s v="Sede de la secretaria de hacienda dotada"/>
    <s v="22-9-19-001-02477"/>
    <s v="IMPLEMENTACIÓN DEL PROGAMA DE HACIENDA  2022 al 2025 MODERNIZACIÓN DE LA SECRETARÍA DE HACIENDA DEL MUNICIPIO DE POPAYÁN"/>
    <n v="860833705"/>
    <n v="0"/>
    <n v="860833705"/>
    <x v="3"/>
    <n v="4"/>
    <s v="Número"/>
    <s v="Incremento"/>
    <s v="Se trata de una sede que se adecuará por fases 4._x000a_Se amplía el texto descriptivo de las acciones."/>
    <n v="1000874627"/>
    <n v="0"/>
    <n v="0"/>
    <n v="0"/>
    <n v="0"/>
    <m/>
    <n v="0"/>
    <n v="1000874627"/>
  </r>
  <r>
    <m/>
    <m/>
    <x v="1"/>
    <s v="1.4.3"/>
    <s v="Sistema de monitoreo a la inversión del municipio"/>
    <m/>
    <m/>
    <m/>
    <m/>
    <m/>
    <x v="1"/>
    <n v="1"/>
    <s v="Número"/>
    <s v="Incremento"/>
    <s v="Se adiciona este producto, puesto que se va a contratar por inversión."/>
    <n v="310000000"/>
    <m/>
    <m/>
    <m/>
    <m/>
    <m/>
    <m/>
    <n v="310000000"/>
  </r>
  <r>
    <m/>
    <m/>
    <x v="1"/>
    <s v="1.4.2"/>
    <s v="Actualización del estatuto tributario"/>
    <s v="24-9-19-001-02594"/>
    <s v="FORTALECIMIENTO EN LA CAPACIDAD DE RECAUDO DEL IMPUESTO PREDIAL EN EL MUNICIPIO DE POPAYÁN"/>
    <n v="560000000"/>
    <n v="0"/>
    <n v="560000000"/>
    <x v="3"/>
    <n v="1"/>
    <s v="Numero"/>
    <s v="Incremento"/>
    <s v="Se incluye el indicador de resultado de participación de los ICDL en el presupuesto."/>
    <n v="300000000"/>
    <n v="0"/>
    <n v="0"/>
    <n v="0"/>
    <n v="0"/>
    <m/>
    <n v="0"/>
    <n v="300000000"/>
  </r>
  <r>
    <m/>
    <m/>
    <x v="1"/>
    <s v="1.4.4"/>
    <s v="Servicio de conservación catastral"/>
    <m/>
    <m/>
    <m/>
    <m/>
    <m/>
    <x v="1"/>
    <n v="3"/>
    <s v="Numero"/>
    <s v="Incremento"/>
    <m/>
    <n v="694504000"/>
    <n v="0"/>
    <n v="0"/>
    <n v="0"/>
    <n v="0"/>
    <m/>
    <n v="0"/>
    <n v="694504000"/>
  </r>
  <r>
    <m/>
    <n v="1.5"/>
    <x v="5"/>
    <s v="1.5.1"/>
    <s v="Alianza con comunidad académica para observatorios"/>
    <m/>
    <s v="ACTUALIZACIÓN, MEJORAMIENTO Y MANTENIMIENTO DE LA  INFORMACIÓN CON DESTINO A LOS SISTEMAS DE INFORMACIÓN DE LA ALCALDÍA EN EL MUNICIPIO DE POPAYÁN"/>
    <n v="2056400000"/>
    <n v="0"/>
    <n v="2056400000"/>
    <x v="4"/>
    <n v="1"/>
    <s v="Número"/>
    <s v="Incremento"/>
    <m/>
    <n v="80000000"/>
    <s v="-"/>
    <s v="-"/>
    <s v="-"/>
    <s v="-"/>
    <m/>
    <s v="-"/>
    <n v="80000000"/>
  </r>
  <r>
    <m/>
    <m/>
    <x v="1"/>
    <s v="1.5.2"/>
    <s v="Fortalecimiento del SIG"/>
    <m/>
    <m/>
    <m/>
    <m/>
    <m/>
    <x v="1"/>
    <n v="1"/>
    <s v="Número"/>
    <s v="Mantenimiento"/>
    <m/>
    <n v="462000000"/>
    <s v="-"/>
    <s v="-"/>
    <s v="-"/>
    <s v="-"/>
    <m/>
    <s v="-"/>
    <n v="462000000"/>
  </r>
  <r>
    <m/>
    <m/>
    <x v="1"/>
    <s v="1.5.3"/>
    <s v="Fortalecimiento del SISBEN"/>
    <m/>
    <m/>
    <m/>
    <m/>
    <m/>
    <x v="1"/>
    <n v="120000"/>
    <s v="Número"/>
    <s v="Incremento"/>
    <m/>
    <n v="1091327000"/>
    <s v="-"/>
    <s v="-"/>
    <s v="-"/>
    <s v="-"/>
    <m/>
    <s v="-"/>
    <n v="1091327000"/>
  </r>
  <r>
    <m/>
    <m/>
    <x v="1"/>
    <s v="1.5.4"/>
    <s v="Fortalecimiento al sistema de estratificación municipal"/>
    <m/>
    <s v="ACTUALIZACIÓN DEL SISTEMA DE INFORMACIÓN PARA LA CLASIFICACIÓN Y ESTRATIFICACIÓN DE INMUEBLES EN EL MUNICIPIO DE POPAYÁN"/>
    <n v="416747240"/>
    <n v="0"/>
    <n v="416747240"/>
    <x v="4"/>
    <n v="10000"/>
    <s v="Número"/>
    <s v="Incremento"/>
    <m/>
    <n v="834866000"/>
    <s v="-"/>
    <s v="-"/>
    <s v="-"/>
    <s v="-"/>
    <m/>
    <s v="-"/>
    <n v="834866000"/>
  </r>
  <r>
    <m/>
    <n v="1.6"/>
    <x v="6"/>
    <s v="1.6.1"/>
    <s v="Fortalecimiento - Seguimiento y control al Plan de desarrollo municipal"/>
    <m/>
    <s v="FORTALECIMIENTO AL SEGUIMIENTO Y CONTROL DE LA EJECUCIÓN DEL PDM PARA LA VIGENCIA 2025 EN EL MUNICIPIO DE POPAYÁN"/>
    <n v="2321200000"/>
    <n v="0"/>
    <n v="2321200000"/>
    <x v="4"/>
    <n v="14"/>
    <s v="Número"/>
    <s v="Incremento"/>
    <s v="Se incluye la palabra control en el producto propuesto"/>
    <n v="1110000000"/>
    <s v="-"/>
    <s v="-"/>
    <s v="-"/>
    <s v="-"/>
    <m/>
    <s v="-"/>
    <n v="1110000000"/>
  </r>
  <r>
    <m/>
    <m/>
    <x v="1"/>
    <s v="1.6.2"/>
    <s v="Plan de desarrollo municipal"/>
    <m/>
    <m/>
    <m/>
    <m/>
    <m/>
    <x v="1"/>
    <n v="1"/>
    <s v="Número"/>
    <s v="Incremento"/>
    <m/>
    <n v="265150000"/>
    <s v="-"/>
    <s v="-"/>
    <s v="-"/>
    <s v="-"/>
    <m/>
    <s v="-"/>
    <n v="265150000"/>
  </r>
  <r>
    <m/>
    <m/>
    <x v="1"/>
    <s v="1.6.3"/>
    <s v="Participación en redes de cooperación internacional"/>
    <m/>
    <m/>
    <m/>
    <m/>
    <m/>
    <x v="1"/>
    <n v="1"/>
    <s v="Número"/>
    <s v="Incremento"/>
    <s v="La meta es de incremento"/>
    <n v="200000000"/>
    <m/>
    <m/>
    <m/>
    <m/>
    <m/>
    <m/>
    <n v="200000000"/>
  </r>
  <r>
    <s v="POPAYÁN JUSTA, INCLUYENTE, EQUITATIVA Y EN PAZ"/>
    <n v="2.1"/>
    <x v="7"/>
    <s v="2.1.1."/>
    <s v="Inclusión de grupos étnicos"/>
    <m/>
    <s v="INCLUSIÓN DE LOS GRUPOS ÉTNICOS Y CAMPESINOS: DIGNIFICACIÓN DE SUS DERECHOS"/>
    <n v="191800000"/>
    <n v="0"/>
    <n v="191800000"/>
    <x v="0"/>
    <n v="3"/>
    <s v="Número"/>
    <s v="Mantenimiento"/>
    <m/>
    <n v="200776602.63999999"/>
    <s v="-"/>
    <s v="-"/>
    <s v="-"/>
    <s v="-"/>
    <m/>
    <s v="-"/>
    <n v="200776602.63999999"/>
  </r>
  <r>
    <m/>
    <m/>
    <x v="1"/>
    <s v="2.1.2."/>
    <s v="Inclusión de grupos campesinos"/>
    <m/>
    <m/>
    <m/>
    <m/>
    <m/>
    <x v="1"/>
    <n v="1"/>
    <s v="Número"/>
    <s v="Mantenimiento"/>
    <s v="Incluir una meta e indicador para la estrategia del sector campesino."/>
    <n v="112000000"/>
    <m/>
    <m/>
    <m/>
    <m/>
    <m/>
    <m/>
    <n v="112000000"/>
  </r>
  <r>
    <m/>
    <n v="2.2000000000000002"/>
    <x v="8"/>
    <s v="2.2.1."/>
    <s v="Estrategia de inclusión de comunidad LGBTIQ+"/>
    <m/>
    <s v="ESTRATEGIAS PARA LA INCLUSIÓN DE LA POBLACIÓN OSIGD Y LGTBIQ+ EN EL MUNICIPIO DE POPAYÁN"/>
    <n v="143000000"/>
    <n v="0"/>
    <n v="143000000"/>
    <x v="0"/>
    <n v="4"/>
    <s v="Número"/>
    <s v="Incremento"/>
    <m/>
    <n v="200789929.12"/>
    <s v="-"/>
    <s v="-"/>
    <s v="-"/>
    <s v="-"/>
    <m/>
    <s v="-"/>
    <n v="200789929.12"/>
  </r>
  <r>
    <m/>
    <m/>
    <x v="1"/>
    <s v="2.2.2."/>
    <s v="Seguimiento y ajuste a la política pública LBTIQ+"/>
    <m/>
    <m/>
    <m/>
    <m/>
    <m/>
    <x v="1"/>
    <n v="5"/>
    <s v="Número"/>
    <s v="Incremento"/>
    <s v="Se modifica el nombre del producto propuesto"/>
    <n v="154000000"/>
    <s v="-"/>
    <s v="-"/>
    <s v="-"/>
    <s v="-"/>
    <m/>
    <s v="-"/>
    <n v="154000000"/>
  </r>
  <r>
    <m/>
    <n v="2.2999999999999998"/>
    <x v="9"/>
    <s v="2.3.1."/>
    <s v="Atención integral - Garantizar y promover el desarrollo armónico e integral de NNA y la realización de sus derechos"/>
    <m/>
    <s v="ATENCIÓN INTEGRAL PARA LOS NNA DE POPAYÁN: IMPLEMENTACIÓN DE ESTRATEGÍAS PARA PROMOVER EL DESARROLLO SOCIAL Y LA REALIZACIÓN DE SUS DERECHOS_x000a__x000a_POPAYÁN PROTEGE A LOS NNA, POR UNA INFANCIA FELIZ"/>
    <n v="897504000"/>
    <n v="0"/>
    <n v="897504000"/>
    <x v="0"/>
    <n v="19000"/>
    <s v="Número"/>
    <s v="Mantenimiento"/>
    <m/>
    <n v="1467019156.8399999"/>
    <s v="-"/>
    <s v="-"/>
    <s v="-"/>
    <s v="-"/>
    <m/>
    <s v="-"/>
    <n v="1467019156.8399999"/>
  </r>
  <r>
    <m/>
    <m/>
    <x v="1"/>
    <s v="2.3.2."/>
    <s v="Protección integral de los NNA en reconocimiento como sujetos de derechos"/>
    <m/>
    <m/>
    <m/>
    <m/>
    <m/>
    <x v="1"/>
    <n v="3"/>
    <s v="Número"/>
    <s v="Mantenimiento"/>
    <m/>
    <n v="1044322418.4299999"/>
    <s v="-"/>
    <s v="-"/>
    <s v="-"/>
    <s v="-"/>
    <m/>
    <s v="-"/>
    <n v="1044322418.4299999"/>
  </r>
  <r>
    <m/>
    <m/>
    <x v="1"/>
    <s v="2.3.3."/>
    <s v="Fortalecimiento de capacidades de las familias como sujetos colectivos de derechos y protagonistas del desarrollo social"/>
    <m/>
    <m/>
    <m/>
    <m/>
    <m/>
    <x v="1"/>
    <n v="7"/>
    <s v="Número"/>
    <s v="Mantenimiento"/>
    <m/>
    <n v="613253001.80999994"/>
    <s v="-"/>
    <s v="-"/>
    <s v="-"/>
    <s v="-"/>
    <m/>
    <s v="-"/>
    <n v="613253001.80999994"/>
  </r>
  <r>
    <m/>
    <m/>
    <x v="1"/>
    <s v="2.3.4."/>
    <s v="Participación, movilización y ciudadanías"/>
    <m/>
    <m/>
    <m/>
    <m/>
    <m/>
    <x v="1"/>
    <n v="5"/>
    <s v="Número"/>
    <s v="Mantenimiento"/>
    <m/>
    <n v="215033914.31999999"/>
    <s v="-"/>
    <s v="-"/>
    <s v="-"/>
    <s v="-"/>
    <m/>
    <s v="-"/>
    <n v="215033914.31999999"/>
  </r>
  <r>
    <m/>
    <n v="2.4"/>
    <x v="10"/>
    <s v="2.4.1."/>
    <s v="Atención y orientación a las víctimas"/>
    <m/>
    <s v="POR UNA POPAYÁN QUE DIGNIFICA Y PROMUEVE EL GOCE EFECTIVO DE LOS DERECHOS DE LAS VÍCTIMAS DEL CONFLICTO ARMADO"/>
    <n v="1935000000"/>
    <n v="810000000"/>
    <n v="2745000000"/>
    <x v="0"/>
    <n v="90000"/>
    <s v="Número"/>
    <s v="Incremento"/>
    <s v="Se ajusta la meta"/>
    <n v="1044333585.26"/>
    <s v="-"/>
    <s v="-"/>
    <s v="-"/>
    <s v="-"/>
    <m/>
    <s v="-"/>
    <n v="1044333585.26"/>
  </r>
  <r>
    <m/>
    <m/>
    <x v="1"/>
    <s v="2.4.2."/>
    <s v="Ayuda humanitaria a víctimas del conflicto"/>
    <m/>
    <m/>
    <m/>
    <m/>
    <m/>
    <x v="1"/>
    <n v="800000000"/>
    <s v="Pesos"/>
    <s v="Incremento"/>
    <m/>
    <n v="5274703152.9300003"/>
    <s v="-"/>
    <s v="-"/>
    <s v="-"/>
    <s v="-"/>
    <m/>
    <s v="-"/>
    <n v="5274703152.9300003"/>
  </r>
  <r>
    <m/>
    <m/>
    <x v="1"/>
    <s v="2.4.3"/>
    <s v="Participación de víctimas - Eventos"/>
    <m/>
    <m/>
    <m/>
    <m/>
    <m/>
    <x v="1"/>
    <n v="56"/>
    <s v="Número"/>
    <s v="Incremento"/>
    <s v="Se ajusta la línea base y la meta"/>
    <n v="96357578.870000005"/>
    <s v="-"/>
    <s v="-"/>
    <s v="-"/>
    <s v="-"/>
    <m/>
    <s v="-"/>
    <n v="96357578.870000005"/>
  </r>
  <r>
    <m/>
    <m/>
    <x v="1"/>
    <s v="2.4.4."/>
    <s v="Participación de víctimas - sesiones de la mesa de víctimas"/>
    <m/>
    <m/>
    <m/>
    <m/>
    <m/>
    <x v="1"/>
    <n v="64"/>
    <s v="Número"/>
    <s v="Incremento"/>
    <s v="Se ajusta la línea base y la meta"/>
    <n v="333862665.74000001"/>
    <s v="-"/>
    <s v="-"/>
    <s v="-"/>
    <s v="-"/>
    <m/>
    <s v="-"/>
    <n v="333862665.74000001"/>
  </r>
  <r>
    <m/>
    <n v="2.5"/>
    <x v="11"/>
    <s v="2.5.1."/>
    <s v="Política pública de DDHH aprobada"/>
    <m/>
    <s v="CONSTRUCCIÓN DE LA PAZ, PROMOCIÓN DE LOS DDHH Y LIBERTADES"/>
    <n v="777040000"/>
    <n v="516400000"/>
    <n v="1293440000"/>
    <x v="0"/>
    <n v="1"/>
    <s v="Número"/>
    <s v="Incremento"/>
    <m/>
    <n v="80439292.980000004"/>
    <s v="-"/>
    <s v="-"/>
    <s v="-"/>
    <s v="-"/>
    <m/>
    <s v="-"/>
    <n v="80439292.980000004"/>
  </r>
  <r>
    <m/>
    <m/>
    <x v="1"/>
    <s v="2.5.2."/>
    <s v="Atención y orientación a migrantes"/>
    <m/>
    <m/>
    <m/>
    <m/>
    <m/>
    <x v="1"/>
    <n v="4"/>
    <s v="Número"/>
    <s v="Incremento"/>
    <m/>
    <n v="56357578.869999997"/>
    <s v="-"/>
    <s v="-"/>
    <s v="-"/>
    <s v="-"/>
    <m/>
    <s v="-"/>
    <n v="56357578.869999997"/>
  </r>
  <r>
    <m/>
    <m/>
    <x v="1"/>
    <s v="2.5.3"/>
    <s v="Atención integral de a personas privadas de la libertad"/>
    <m/>
    <m/>
    <m/>
    <m/>
    <m/>
    <x v="1"/>
    <n v="4"/>
    <s v="Número"/>
    <s v="Incremento"/>
    <m/>
    <n v="1751900409.1700001"/>
    <n v="4440110480"/>
    <s v="-"/>
    <s v="-"/>
    <s v="-"/>
    <m/>
    <s v="-"/>
    <n v="6192010889.1700001"/>
  </r>
  <r>
    <m/>
    <m/>
    <x v="1"/>
    <s v="2.5.4"/>
    <s v="Esteategia integrada de promoción de la paz y los DDHH"/>
    <m/>
    <m/>
    <m/>
    <m/>
    <m/>
    <x v="1"/>
    <n v="4"/>
    <s v="Número"/>
    <s v="Mantenimiento"/>
    <m/>
    <n v="443571549.91000003"/>
    <s v="-"/>
    <s v="-"/>
    <s v="-"/>
    <s v="-"/>
    <m/>
    <s v="-"/>
    <n v="443571549.91000003"/>
  </r>
  <r>
    <m/>
    <n v="2.6"/>
    <x v="12"/>
    <s v="2.6.1."/>
    <s v="Atención y orientación a habitantes de calle y en calle"/>
    <m/>
    <s v="IMPLEMENTACIÓN DE SERVICIOS INTEGRALES PARA ABORDAR EL FENÓMENO DE HABITABILIDAD EN CALLE"/>
    <n v="300000000"/>
    <n v="0"/>
    <n v="300000000"/>
    <x v="0"/>
    <n v="720"/>
    <s v="Número"/>
    <s v="Incremento"/>
    <m/>
    <n v="622038861.42999995"/>
    <s v="-"/>
    <s v="-"/>
    <s v="-"/>
    <s v="-"/>
    <m/>
    <s v="-"/>
    <n v="622038861.42999995"/>
  </r>
  <r>
    <m/>
    <n v="2.7"/>
    <x v="13"/>
    <s v="2.7.1."/>
    <s v="Inclusión de la población juvenil"/>
    <m/>
    <s v="ALIANZA CON LOS JÓVENES: PROMOCIÓN DE LOS DERECHOS Y ESPACIOS DE PARTICIPACIÓN JUVENIL EN POPAYÁN_x000a_POR UN AMBIENTE MÁS SANO PARA LA JUVENTUD DE POPAYÁN"/>
    <n v="207300000"/>
    <n v="0"/>
    <n v="207300000"/>
    <x v="0"/>
    <n v="37000"/>
    <s v="Número"/>
    <s v="Incremento"/>
    <s v="Se ajusta la meta"/>
    <n v="219646490.62"/>
    <s v="-"/>
    <s v="-"/>
    <s v="-"/>
    <s v="-"/>
    <m/>
    <s v="-"/>
    <n v="219646490.62"/>
  </r>
  <r>
    <m/>
    <m/>
    <x v="1"/>
    <s v="2.7.2."/>
    <s v="Promoción de derechos de los jóvenes"/>
    <m/>
    <m/>
    <m/>
    <m/>
    <m/>
    <x v="1"/>
    <n v="4"/>
    <s v="Número"/>
    <s v="Mantenimiento"/>
    <m/>
    <n v="409823245.31"/>
    <s v="-"/>
    <s v="-"/>
    <s v="-"/>
    <s v="-"/>
    <m/>
    <s v="-"/>
    <n v="409823245.31"/>
  </r>
  <r>
    <m/>
    <m/>
    <x v="1"/>
    <s v="2.7.3."/>
    <s v="Política pública de juventud"/>
    <m/>
    <m/>
    <m/>
    <m/>
    <m/>
    <x v="1"/>
    <n v="4"/>
    <s v="Número"/>
    <s v="Incremento"/>
    <m/>
    <n v="70000000"/>
    <s v="-"/>
    <s v="-"/>
    <s v="-"/>
    <s v="-"/>
    <m/>
    <s v="-"/>
    <n v="70000000"/>
  </r>
  <r>
    <m/>
    <n v="2.8"/>
    <x v="14"/>
    <s v="2.8.1."/>
    <s v="Observatorio de paz y DDHH"/>
    <m/>
    <s v="ESTRATEGIAS PARA LA SEGURIDAD Y CONVIVENCIA CIUDADANA: IMPLEMENTACIÓN DEL PISCC"/>
    <n v="5435200000"/>
    <n v="0"/>
    <n v="5435200000"/>
    <x v="0"/>
    <n v="8"/>
    <s v="Número"/>
    <s v="Incremento"/>
    <s v="Se ajusta el indicador a documentos_x000a_Complementar la descripción del observatorio"/>
    <n v="827671905.95000005"/>
    <s v="-"/>
    <s v="-"/>
    <s v="-"/>
    <s v="-"/>
    <m/>
    <s v="-"/>
    <n v="827671905.95000005"/>
  </r>
  <r>
    <m/>
    <m/>
    <x v="1"/>
    <s v="2.8.2."/>
    <s v="Dispositivos técnológicos para la seguridad - instalación"/>
    <m/>
    <m/>
    <m/>
    <m/>
    <m/>
    <x v="1"/>
    <n v="65"/>
    <s v="Número"/>
    <s v="Incremento"/>
    <s v="Se actualiza la línea de base y la meta"/>
    <n v="1131399073.1800001"/>
    <s v="-"/>
    <s v="-"/>
    <s v="-"/>
    <s v="-"/>
    <m/>
    <s v="-"/>
    <n v="1131399073.1800001"/>
  </r>
  <r>
    <m/>
    <m/>
    <x v="1"/>
    <s v="2.8.3."/>
    <s v="Dispositivos técnológicos para la seguridad"/>
    <m/>
    <m/>
    <m/>
    <m/>
    <m/>
    <x v="1"/>
    <n v="370"/>
    <s v="Número"/>
    <s v="Mantenimiento"/>
    <s v="Se actualiza línea de base y meta"/>
    <n v="5735542194.1199999"/>
    <s v="-"/>
    <s v="-"/>
    <s v="-"/>
    <s v="-"/>
    <m/>
    <s v="-"/>
    <n v="5735542194.1199999"/>
  </r>
  <r>
    <m/>
    <m/>
    <x v="1"/>
    <s v="2.8.4."/>
    <s v="Plan integral de seguridad y convivencia ciudadana"/>
    <m/>
    <m/>
    <m/>
    <m/>
    <m/>
    <x v="1"/>
    <n v="1"/>
    <s v="Número"/>
    <s v="Incremento"/>
    <s v="Es un plan que establece su seguimiento"/>
    <n v="1039367193.61"/>
    <s v="-"/>
    <s v="-"/>
    <s v="-"/>
    <s v="-"/>
    <m/>
    <s v="-"/>
    <n v="1039367193.61"/>
  </r>
  <r>
    <m/>
    <m/>
    <x v="1"/>
    <s v="2.8.5."/>
    <s v="Estrategias de promoción de la seguridad y la convivencia ciudadana"/>
    <m/>
    <m/>
    <m/>
    <m/>
    <m/>
    <x v="1"/>
    <n v="17"/>
    <s v="Número"/>
    <s v="Mantenimiento"/>
    <s v="Se ajusta la meta a 17_x000a_Especificar en el texto incluyendo el énfasis de seguridad humana."/>
    <n v="3924185909.23"/>
    <s v="-"/>
    <s v="-"/>
    <s v="-"/>
    <s v="-"/>
    <m/>
    <s v="-"/>
    <n v="3924185909.23"/>
  </r>
  <r>
    <m/>
    <n v="2.9"/>
    <x v="15"/>
    <s v="2.9.1."/>
    <s v="Articulación institucional para el acceso a transferencias destinadas a la superación de la pobreza extrema"/>
    <m/>
    <s v="RENTA CIUDADANA: POPAYÁN POR LA SUPERACIÓN DE LA POBREZA EXTREMA"/>
    <n v="250000000"/>
    <n v="0"/>
    <n v="250000000"/>
    <x v="0"/>
    <n v="29000"/>
    <s v="Número"/>
    <s v="Mantenimiento"/>
    <m/>
    <n v="391727925.23000002"/>
    <s v="-"/>
    <s v="-"/>
    <s v="-"/>
    <s v="-"/>
    <m/>
    <s v="-"/>
    <n v="391727925.23000002"/>
  </r>
  <r>
    <m/>
    <n v="2.1"/>
    <x v="16"/>
    <s v="2.10.1."/>
    <s v="Fortalecimiento a los puntos de acceso a la justicia"/>
    <m/>
    <s v="MÁS JUSTICIA PARA POPAYÁN: MEJORAMIENTO DE LA CAPACIDAD DE RESPUESTA INSTITUCIONAL DE LOS OPERADORES DE JUSTICIA"/>
    <n v="2000000000"/>
    <n v="500000000"/>
    <n v="2500000000"/>
    <x v="0"/>
    <n v="56000"/>
    <s v="Número"/>
    <s v="Incremento"/>
    <m/>
    <n v="924536008.30999994"/>
    <n v="2079044760"/>
    <s v="-"/>
    <s v="-"/>
    <s v="-"/>
    <m/>
    <s v="-"/>
    <n v="3003580768.3099999"/>
  </r>
  <r>
    <m/>
    <m/>
    <x v="1"/>
    <s v="2.10.2."/>
    <s v="Creación y formalización de las comisarías de familia"/>
    <s v="24-9-19-001-02595"/>
    <s v="CREACIÓN DE LAS COMISARÍAS DE FAMILIA PARA LA ATENCIÓN DE VIOLENCIAS INTRAFAMILIAR Y PROTECCIÓN DE DERECHOS EN EL MUNICIPIO DE POPAYÁN"/>
    <n v="0"/>
    <n v="2300000000"/>
    <n v="2300000000"/>
    <x v="2"/>
    <n v="2"/>
    <s v="Número"/>
    <s v="Incremento"/>
    <s v="Se crea este producto en la mesa técnica."/>
    <n v="924536008.30999994"/>
    <n v="2079044760"/>
    <m/>
    <m/>
    <m/>
    <m/>
    <m/>
    <n v="3003580768.3099999"/>
  </r>
  <r>
    <m/>
    <n v="2.11"/>
    <x v="17"/>
    <s v="2.11.1."/>
    <s v="Fortalecimiento institucional de la Secretaría de Gobierno"/>
    <m/>
    <s v="ESTRATEGIAS PARA EL FORTALECIMIENTO Y MEJORAMIENTO INSTITUCIONAL DE LA SECRETARÍA DE GOBIERNO"/>
    <n v="865200000"/>
    <n v="0"/>
    <n v="865200000"/>
    <x v="0"/>
    <n v="4"/>
    <s v="Número"/>
    <s v="Incremento"/>
    <m/>
    <n v="1614840999.03"/>
    <s v="-"/>
    <s v="-"/>
    <s v="-"/>
    <s v="-"/>
    <m/>
    <s v="-"/>
    <n v="1614840999.03"/>
  </r>
  <r>
    <m/>
    <m/>
    <x v="1"/>
    <s v="2.12.2."/>
    <s v="Actualización  del plan de acción de la política pública de Mujer"/>
    <m/>
    <s v="FORTALECIMIENTO INSTITUCIONAL PARA LA IMPLEMENTACIÓN DE LA POLÍTICA PUBLICA DE LA MUJER EN EL MUNICIPIO DE POPAYÁN"/>
    <n v="658500000"/>
    <n v="0"/>
    <n v="658500000"/>
    <x v="5"/>
    <n v="1"/>
    <s v="Número"/>
    <s v="Incremento"/>
    <s v="Se ajusta el nombre del producto propuesto"/>
    <n v="157913401.77280599"/>
    <n v="0"/>
    <n v="0"/>
    <n v="0"/>
    <n v="0"/>
    <m/>
    <n v="0"/>
    <n v="157913401.77280599"/>
  </r>
  <r>
    <m/>
    <m/>
    <x v="1"/>
    <s v="2.12.3."/>
    <s v="Evaluación de la política pública de la mujer"/>
    <m/>
    <m/>
    <m/>
    <m/>
    <m/>
    <x v="1"/>
    <n v="4"/>
    <s v="Número"/>
    <s v="Incremento"/>
    <s v="Se crea el producto para la correspondiente a los informes de seguimiento."/>
    <n v="20000000"/>
    <m/>
    <m/>
    <m/>
    <m/>
    <m/>
    <m/>
    <n v="20000000"/>
  </r>
  <r>
    <m/>
    <n v="2.13"/>
    <x v="18"/>
    <s v="2.13.1."/>
    <s v="Creación del observatorio municipal de la mujer integral urbana y rural "/>
    <m/>
    <m/>
    <m/>
    <m/>
    <m/>
    <x v="1"/>
    <n v="1"/>
    <s v="Número"/>
    <s v="Mantenimiento"/>
    <s v="Se ajustó el nombre del producto propuesto"/>
    <n v="200538919.196834"/>
    <n v="0"/>
    <n v="0"/>
    <n v="0"/>
    <n v="0"/>
    <m/>
    <n v="0"/>
    <n v="200538919.196834"/>
  </r>
  <r>
    <m/>
    <m/>
    <x v="1"/>
    <s v="2.13.2."/>
    <s v="Estrategia de articulación para la inclusión del enfoque de genero en los PISCC"/>
    <m/>
    <s v="IMPLEMENTACIÓN DEL PROGRAMA ALIANZA POR UNA CIUDAD SEGURA PARA LA MUJER EN EL MUNICIPIO DE POPAYÁN"/>
    <n v="290000000"/>
    <n v="0"/>
    <n v="290000000"/>
    <x v="5"/>
    <n v="5"/>
    <s v="Número"/>
    <s v="Incremento"/>
    <s v="Se crea el producto."/>
    <n v="40000000"/>
    <m/>
    <m/>
    <m/>
    <m/>
    <m/>
    <m/>
    <n v="40000000"/>
  </r>
  <r>
    <m/>
    <m/>
    <x v="1"/>
    <s v="2.13.3."/>
    <s v="Estrategias de divulgación para la promoción de la seguridad de las mujeres"/>
    <m/>
    <m/>
    <m/>
    <m/>
    <m/>
    <x v="1"/>
    <n v="4"/>
    <s v="Número"/>
    <s v="Incremento"/>
    <s v="Se ajusta el nombre delproducto propuesto"/>
    <n v="81840164.815490872"/>
    <n v="0"/>
    <n v="0"/>
    <n v="0"/>
    <n v="0"/>
    <m/>
    <n v="0"/>
    <n v="81840164.815490872"/>
  </r>
  <r>
    <m/>
    <n v="2.12"/>
    <x v="19"/>
    <s v="2.12.1."/>
    <s v="Estrategias de incorporación del enfoque de género en la articulación interinstitucional"/>
    <m/>
    <s v="IMPLEMENTACIÓN DE LA ALIANZA INTEGRAL DE LA MUJER EN PREVENCIÓN, EMPODERAMIENTO Y PARTICIPACIÓN DE LA MUJER EN EL MUNICIPIO DE POPAYÁN"/>
    <n v="3862940400"/>
    <n v="0"/>
    <n v="3862940400"/>
    <x v="5"/>
    <n v="3"/>
    <s v="Número"/>
    <s v="Mantenimiento"/>
    <s v="Se ajusta meta._x000a_Corresponsabilidad"/>
    <n v="3286772184.3508234"/>
    <n v="0"/>
    <n v="0"/>
    <n v="0"/>
    <n v="0"/>
    <m/>
    <n v="0"/>
    <n v="3286772184.3508234"/>
  </r>
  <r>
    <m/>
    <n v="2.14"/>
    <x v="20"/>
    <s v="2.14.1."/>
    <s v="Rutas, guías y protocolos para incrementar la atencion y acceso a servicios institucionales"/>
    <m/>
    <m/>
    <m/>
    <m/>
    <m/>
    <x v="1"/>
    <n v="1"/>
    <s v="Número"/>
    <s v="Mantenimiento"/>
    <s v="En el texto se debe especificar el número de casos para el resultado._x000a_Corresponsabilidad"/>
    <n v="1588873425.8722239"/>
    <n v="0"/>
    <n v="0"/>
    <n v="0"/>
    <n v="0"/>
    <m/>
    <n v="0"/>
    <n v="1588873425.8722239"/>
  </r>
  <r>
    <m/>
    <m/>
    <x v="1"/>
    <s v="2.14.2."/>
    <s v="Estrategias de prevención de la VBG"/>
    <m/>
    <m/>
    <m/>
    <m/>
    <m/>
    <x v="1"/>
    <n v="3"/>
    <s v="Número"/>
    <s v="Mantenimiento"/>
    <s v="Se ajusta la meta porque son 3 estratégias."/>
    <n v="2229788664.4185815"/>
    <n v="0"/>
    <n v="0"/>
    <n v="0"/>
    <n v="0"/>
    <m/>
    <n v="0"/>
    <n v="2229788664.4185815"/>
  </r>
  <r>
    <m/>
    <n v="2.15"/>
    <x v="21"/>
    <s v="2.15.1."/>
    <s v="Mujeres que participan en procesos de fortalecimiento de autonomía económica (42% rural, y 58 % urbano)"/>
    <m/>
    <m/>
    <m/>
    <m/>
    <m/>
    <x v="1"/>
    <n v="1200"/>
    <s v="Número"/>
    <s v="Incremento"/>
    <s v="Corresponsbilidad_x000a_Porcentajes de urbano y rural"/>
    <n v="3865951472.482017"/>
    <n v="0"/>
    <n v="0"/>
    <n v="0"/>
    <n v="0"/>
    <m/>
    <n v="0"/>
    <n v="3865951472.482017"/>
  </r>
  <r>
    <m/>
    <n v="2.16"/>
    <x v="22"/>
    <s v="2.16.1."/>
    <s v="Generación de espacios para la formación y participación política y comunitaria  de las  mujeres del municipio de Popayán"/>
    <m/>
    <m/>
    <m/>
    <m/>
    <m/>
    <x v="1"/>
    <n v="8"/>
    <s v="Número"/>
    <s v="Mantenimiento"/>
    <s v="Se ajustó la línea base_x000a_Corresponsabilidad_x000a_"/>
    <n v="711653607.09122515"/>
    <n v="0"/>
    <n v="0"/>
    <n v="0"/>
    <n v="0"/>
    <m/>
    <n v="0"/>
    <n v="711653607.09122515"/>
  </r>
  <r>
    <m/>
    <n v="2.17"/>
    <x v="23"/>
    <s v="2.17.1."/>
    <s v="Estudiantes atendidos con estándares de calidad en alimentación escolar, Urbanos y rurales."/>
    <m/>
    <s v="FORTALECIMIENTO  DE LA ESTRATEGIA DE PERMANECIA PARA LA PRESTACIÓN DEL SERVICIO EDUCATIVO EN LA MATRICULA OFICIAL DE LAS INSTITUCIONES EDUCATIVAS  DEL MUNICIPIO DE POPAYÁN."/>
    <n v="15141624783"/>
    <n v="4114475381"/>
    <n v="19256100164"/>
    <x v="6"/>
    <n v="22170"/>
    <s v="Número"/>
    <s v="Mantenimiento"/>
    <m/>
    <n v="15364736000"/>
    <n v="4693968682"/>
    <n v="14000000000"/>
    <n v="0"/>
    <n v="26737130387"/>
    <m/>
    <n v="0"/>
    <n v="60795835069"/>
  </r>
  <r>
    <m/>
    <m/>
    <x v="1"/>
    <s v="2.17.2."/>
    <s v="Estudiantes beneficiados con auxilio de transporte escolar. (población rural - IE La Pamba)"/>
    <m/>
    <m/>
    <m/>
    <m/>
    <m/>
    <x v="1"/>
    <n v="1900"/>
    <s v="Número"/>
    <s v="Incremento"/>
    <s v="Se especificó rurale y La Pamba"/>
    <n v="1541998640"/>
    <n v="0"/>
    <n v="2200000000"/>
    <n v="0"/>
    <n v="0"/>
    <m/>
    <n v="0"/>
    <n v="3741998640"/>
  </r>
  <r>
    <m/>
    <m/>
    <x v="1"/>
    <s v="2.17.3."/>
    <s v="Dotación para Instituciones Educativas."/>
    <m/>
    <m/>
    <m/>
    <m/>
    <m/>
    <x v="1"/>
    <n v="33"/>
    <s v="Número"/>
    <s v="Incremento"/>
    <m/>
    <n v="84725200"/>
    <n v="0"/>
    <n v="6000000000"/>
    <n v="0"/>
    <n v="0"/>
    <m/>
    <n v="0"/>
    <n v="6084725200"/>
  </r>
  <r>
    <m/>
    <m/>
    <x v="1"/>
    <s v="2.17.5."/>
    <s v="Apoyo a la población en condiciones de vulnerabilidad."/>
    <m/>
    <m/>
    <m/>
    <m/>
    <m/>
    <x v="1"/>
    <n v="1"/>
    <s v="Número"/>
    <s v="Mantenimiento"/>
    <m/>
    <m/>
    <n v="3200000000"/>
    <n v="0"/>
    <n v="0"/>
    <n v="0"/>
    <m/>
    <n v="0"/>
    <n v="3200000000"/>
  </r>
  <r>
    <m/>
    <m/>
    <x v="1"/>
    <s v="2.17.6."/>
    <s v="Fortalecimiento y ampliación de la jornada única"/>
    <m/>
    <m/>
    <m/>
    <m/>
    <m/>
    <x v="1"/>
    <n v="16"/>
    <s v="Número"/>
    <s v="Mantenimiento"/>
    <s v="Producto nuevo"/>
    <m/>
    <m/>
    <n v="1800000000"/>
    <m/>
    <m/>
    <m/>
    <m/>
    <n v="1800000000"/>
  </r>
  <r>
    <m/>
    <m/>
    <x v="1"/>
    <s v="2.17.4."/>
    <s v="Mejoramiento Infraestructura educativa."/>
    <m/>
    <s v=" MEJORAMIENTO Y/O MANTENIMIENTO Y/O ADECUACION DE INFRAESTRUCTURA EDUCATIVA EN LAS I.E. OFICIALES DEL MUNICIPIO DE POPAYÁN, FASE II"/>
    <n v="1500000000"/>
    <n v="923170230"/>
    <n v="2423170230"/>
    <x v="6"/>
    <n v="65"/>
    <s v="Número"/>
    <s v="Incremento"/>
    <m/>
    <m/>
    <m/>
    <m/>
    <m/>
    <m/>
    <m/>
    <m/>
    <m/>
  </r>
  <r>
    <m/>
    <n v="2.1800000000000002"/>
    <x v="24"/>
    <s v="2.18.1."/>
    <s v="Actualización e Implementación Plan Educativo Municipal."/>
    <m/>
    <s v="FORTALECIMIENTO DEL TIEMPO ESCOLAR Y LA PROTECCIÓN DE TRAYECTORIAS DE VIDA, EN ALIANZA CON LA FORMACIÓN INTEGRAL, LA INCLUSIÓN, EQUIDAD Y CALIDAD EDUCATIVA"/>
    <n v="3423051693"/>
    <n v="1511413486"/>
    <n v="4934465179"/>
    <x v="6"/>
    <n v="43"/>
    <s v="Número"/>
    <s v="Mantenimiento"/>
    <m/>
    <n v="201167520"/>
    <n v="0"/>
    <n v="800000000"/>
    <n v="0"/>
    <n v="0"/>
    <m/>
    <n v="0"/>
    <n v="1001167520"/>
  </r>
  <r>
    <m/>
    <m/>
    <x v="1"/>
    <s v="2.18.2."/>
    <s v="Fortalecer el Plan de lectura y escritura."/>
    <m/>
    <m/>
    <m/>
    <m/>
    <m/>
    <x v="1"/>
    <n v="43"/>
    <s v="Número"/>
    <s v="Mantenimiento"/>
    <m/>
    <m/>
    <n v="171964000"/>
    <n v="0"/>
    <n v="0"/>
    <n v="0"/>
    <m/>
    <n v="0"/>
    <n v="171964000"/>
  </r>
  <r>
    <m/>
    <m/>
    <x v="1"/>
    <s v="2.18.3"/>
    <s v="Educación Inicial en el marco de la atención integral."/>
    <m/>
    <m/>
    <m/>
    <m/>
    <m/>
    <x v="1"/>
    <n v="43"/>
    <s v="Número"/>
    <s v="Mantenimiento"/>
    <m/>
    <n v="349777760"/>
    <n v="346831634"/>
    <n v="200000000"/>
    <n v="0"/>
    <n v="0"/>
    <m/>
    <n v="0"/>
    <n v="896609394"/>
  </r>
  <r>
    <m/>
    <m/>
    <x v="1"/>
    <s v="2.18.4."/>
    <s v="Regulación  y articulación de la prestación del servicio educativo formal y no formal."/>
    <m/>
    <m/>
    <m/>
    <m/>
    <m/>
    <x v="1"/>
    <n v="25"/>
    <s v="Número"/>
    <s v="Incremento"/>
    <m/>
    <n v="1089556221"/>
    <n v="0"/>
    <n v="0"/>
    <n v="0"/>
    <n v="0"/>
    <m/>
    <n v="0"/>
    <n v="1089556221"/>
  </r>
  <r>
    <m/>
    <m/>
    <x v="1"/>
    <s v="2.18.5."/>
    <s v="Tecnologías de la información y comunicación a partir de  proceso de innovación educativa enfocada en plataformas educativas, dotación y conectividad para el desarrollo del proceso educativo."/>
    <m/>
    <m/>
    <m/>
    <m/>
    <m/>
    <x v="1"/>
    <n v="26"/>
    <s v="Número"/>
    <s v="Incremento"/>
    <m/>
    <n v="226540000"/>
    <n v="0"/>
    <n v="500000000"/>
    <n v="0"/>
    <n v="0"/>
    <m/>
    <n v="0"/>
    <n v="726540000"/>
  </r>
  <r>
    <m/>
    <m/>
    <x v="1"/>
    <s v="2.18.6"/>
    <s v="Fortalecimiento a las Competencias y aprendizajes de las diferentes áreas del conocimiento."/>
    <m/>
    <m/>
    <m/>
    <m/>
    <m/>
    <x v="1"/>
    <n v="43"/>
    <s v="Número"/>
    <s v="Mantenimiento"/>
    <s v="Se ajusta la línea base"/>
    <n v="168545760"/>
    <n v="343928000"/>
    <n v="500000000"/>
    <n v="0"/>
    <n v="0"/>
    <m/>
    <n v="0"/>
    <n v="1012473760"/>
  </r>
  <r>
    <m/>
    <m/>
    <x v="1"/>
    <s v="2.18.7."/>
    <s v="Proyectos transversales y catedras para el desarrollo de competencias ciudadanas  (formación ciudadana, catedra animalista, educación ambiental, sexualidad, convivencia escolar, entre otras)."/>
    <m/>
    <m/>
    <m/>
    <m/>
    <m/>
    <x v="1"/>
    <n v="43"/>
    <s v="Número"/>
    <s v="Mantenimiento"/>
    <s v="Se ajusta la línea base._x000a_Se especifica la catedra animalista."/>
    <n v="2693326361"/>
    <n v="988793000"/>
    <n v="500000000"/>
    <n v="0"/>
    <n v="0"/>
    <m/>
    <n v="0"/>
    <n v="4182119361"/>
  </r>
  <r>
    <m/>
    <m/>
    <x v="1"/>
    <s v="2.18.8."/>
    <s v="Enseñanza de una segunda lengua en las I.E. - Bilinguismo."/>
    <m/>
    <m/>
    <m/>
    <m/>
    <m/>
    <x v="1"/>
    <n v="43"/>
    <s v="Número"/>
    <s v="Mantenimiento"/>
    <s v="Se ajusta la línea base"/>
    <n v="181232000"/>
    <n v="85982000"/>
    <n v="650000000"/>
    <n v="0"/>
    <n v="0"/>
    <m/>
    <n v="0"/>
    <n v="917214000"/>
  </r>
  <r>
    <m/>
    <m/>
    <x v="1"/>
    <s v="2.18.9."/>
    <s v="Semilleros de investigación en las I.E. del municipio "/>
    <m/>
    <m/>
    <m/>
    <m/>
    <m/>
    <x v="1"/>
    <n v="4"/>
    <s v="Número"/>
    <s v="Incremento"/>
    <m/>
    <m/>
    <n v="171964000"/>
    <n v="350000000"/>
    <n v="0"/>
    <n v="0"/>
    <m/>
    <n v="0"/>
    <n v="521964000"/>
  </r>
  <r>
    <m/>
    <m/>
    <x v="1"/>
    <s v="2.18.10."/>
    <s v="Acceso al sistema educativo incluyente mediante el desarrollo e implementación del Plan Individual de Ajustes Razonables - PIAR, para población Estudiantil con discapacidad y/o talentos "/>
    <m/>
    <m/>
    <m/>
    <m/>
    <m/>
    <x v="1"/>
    <n v="1074"/>
    <s v="Número"/>
    <s v="Mantenimiento"/>
    <m/>
    <m/>
    <n v="2721554648"/>
    <n v="3200000000"/>
    <n v="0"/>
    <n v="0"/>
    <m/>
    <n v="0"/>
    <n v="5921554648"/>
  </r>
  <r>
    <m/>
    <n v="2.19"/>
    <x v="25"/>
    <s v="2.19.1."/>
    <s v="Formación, capacitación de los trabajadores de la educación (docentes, directivos docentes), en el Marco del Plan Territorial de  Formación Docente."/>
    <m/>
    <m/>
    <m/>
    <m/>
    <m/>
    <x v="1"/>
    <n v="160"/>
    <s v="Número"/>
    <s v="Incremento"/>
    <m/>
    <n v="113270000"/>
    <n v="128973000"/>
    <n v="200000000"/>
    <n v="0"/>
    <n v="0"/>
    <m/>
    <n v="0"/>
    <n v="442243000"/>
  </r>
  <r>
    <m/>
    <n v="2.2000000000000002"/>
    <x v="26"/>
    <s v="2.20.1."/>
    <s v="Implementación del PER - Servicio Educativo Rural de Popayán."/>
    <m/>
    <m/>
    <m/>
    <m/>
    <m/>
    <x v="1"/>
    <n v="12"/>
    <s v="Número"/>
    <s v="Mantenimiento"/>
    <m/>
    <n v="201167520"/>
    <n v="0"/>
    <n v="1200000000"/>
    <n v="0"/>
    <n v="0"/>
    <m/>
    <n v="0"/>
    <n v="1401167520"/>
  </r>
  <r>
    <m/>
    <n v="2.21"/>
    <x v="27"/>
    <s v="2.21.1."/>
    <s v="Obligaciones laborales de  administrativos, servicios públicos de las instituciones educativas atendidas oportunamente."/>
    <m/>
    <s v="FORTALECIMIENTO INSTITUCIONAL PARA LA PRESTACIÓN DEL SERVICIO EDUCATIVO OFICIAL DEL MUNICIPIO DE POPAYÁN"/>
    <n v="1268168300"/>
    <n v="164809594078"/>
    <n v="166077762378"/>
    <x v="6"/>
    <n v="43"/>
    <s v="Número"/>
    <s v="Mantenimiento"/>
    <m/>
    <m/>
    <n v="210607561039"/>
    <n v="0"/>
    <n v="0"/>
    <n v="0"/>
    <m/>
    <n v="0"/>
    <n v="210607561039"/>
  </r>
  <r>
    <m/>
    <m/>
    <x v="1"/>
    <s v="2.21.2."/>
    <s v="Incluye los pagos de la nómina personal docente y directivos docentes, incluidos los gastos inherentes a la nómina, como los aportes patronales y parafiscales."/>
    <m/>
    <m/>
    <m/>
    <m/>
    <m/>
    <x v="1"/>
    <n v="43"/>
    <s v="Número"/>
    <s v="Mantenimiento"/>
    <m/>
    <m/>
    <n v="402190984321"/>
    <n v="0"/>
    <n v="0"/>
    <n v="0"/>
    <m/>
    <n v="0"/>
    <n v="402190984321"/>
  </r>
  <r>
    <m/>
    <m/>
    <x v="1"/>
    <s v="2.21.3."/>
    <s v="Mejoramiento de la planta física y Tecnológica de la Secretaria de Educación."/>
    <m/>
    <m/>
    <m/>
    <m/>
    <m/>
    <x v="1"/>
    <n v="1"/>
    <s v="Número"/>
    <s v="Mantenimiento"/>
    <s v="Se ajusta la línea base"/>
    <m/>
    <n v="0"/>
    <n v="750000000"/>
    <n v="0"/>
    <n v="0"/>
    <m/>
    <n v="0"/>
    <n v="750000000"/>
  </r>
  <r>
    <m/>
    <m/>
    <x v="1"/>
    <s v="2.21.4."/>
    <s v="Provisión de concurso docente de la  Secretaria de Educación del Municipio de Popayán "/>
    <m/>
    <m/>
    <m/>
    <m/>
    <m/>
    <x v="1"/>
    <n v="1"/>
    <s v="Número"/>
    <s v="Mantenimiento"/>
    <s v="Se ajusta la línea base"/>
    <m/>
    <n v="859820000"/>
    <n v="0"/>
    <n v="0"/>
    <n v="0"/>
    <m/>
    <n v="0"/>
    <n v="859820000"/>
  </r>
  <r>
    <m/>
    <m/>
    <x v="1"/>
    <s v="2.21.5."/>
    <s v="Estrategia de fomento semestral a programas de educación superior  - Fondo Educativo Municipal"/>
    <m/>
    <m/>
    <m/>
    <m/>
    <m/>
    <x v="1"/>
    <n v="7"/>
    <s v="Número"/>
    <s v="Incremento"/>
    <s v="Se ajusta indicador"/>
    <n v="2693836498"/>
    <n v="0"/>
    <n v="1500000000"/>
    <n v="0"/>
    <n v="0"/>
    <m/>
    <n v="0"/>
    <n v="4193836498"/>
  </r>
  <r>
    <m/>
    <m/>
    <x v="1"/>
    <s v="2.21.6."/>
    <s v="Prestación del servicio educativo a traves de la canasta educativa "/>
    <m/>
    <m/>
    <m/>
    <m/>
    <m/>
    <x v="1"/>
    <n v="9200"/>
    <s v="Número"/>
    <s v="Mantenimiento"/>
    <s v="Se ajusta la línea base"/>
    <m/>
    <n v="61133202000"/>
    <n v="0"/>
    <n v="0"/>
    <n v="0"/>
    <m/>
    <n v="0"/>
    <n v="61133202000"/>
  </r>
  <r>
    <m/>
    <n v="2.2200000000000002"/>
    <x v="28"/>
    <s v="2.22.1."/>
    <s v="Seguimiento y evaluación del Plan Territorial de Salud"/>
    <m/>
    <m/>
    <m/>
    <m/>
    <n v="0"/>
    <x v="1"/>
    <n v="15"/>
    <s v="Número"/>
    <s v="Mantenimiento"/>
    <m/>
    <n v="669157842.41830921"/>
    <n v="1200000000"/>
    <n v="0"/>
    <n v="0"/>
    <n v="0"/>
    <m/>
    <n v="0"/>
    <n v="1869157842.4183092"/>
  </r>
  <r>
    <m/>
    <n v="2.23"/>
    <x v="29"/>
    <s v="2.23.1."/>
    <s v="Auditorías GAUDÍ a las EAPB que operan en el Municipio garantía a la prestación de los servicios de los usuarios afiliados,"/>
    <m/>
    <s v="MEJORAMIENTO DE LA GESTIÓN DEL ASEGURAMIENTO EN SALUD DE LA POBLACIÓN DEL MUNICIPIO DE POPAYÁN"/>
    <n v="0"/>
    <n v="0"/>
    <n v="0"/>
    <x v="7"/>
    <n v="44"/>
    <s v="Número"/>
    <s v="Incremento"/>
    <m/>
    <n v="645934027.11552501"/>
    <m/>
    <n v="0"/>
    <n v="0"/>
    <n v="0"/>
    <m/>
    <n v="0"/>
    <n v="645934027.11552501"/>
  </r>
  <r>
    <m/>
    <m/>
    <x v="1"/>
    <s v="2.23.2."/>
    <s v="Asistencias técnicas de Sistema Obligatorio de Garantia de la Calidad en Salud (SOGCS) a IPS Priorizadas en el Municipio"/>
    <m/>
    <m/>
    <m/>
    <m/>
    <m/>
    <x v="1"/>
    <n v="120"/>
    <s v="Número"/>
    <s v="Incremento"/>
    <m/>
    <n v="645934027.11552501"/>
    <m/>
    <n v="0"/>
    <n v="0"/>
    <n v="0"/>
    <m/>
    <n v="0"/>
    <n v="645934027.11552501"/>
  </r>
  <r>
    <m/>
    <n v="2.2400000000000002"/>
    <x v="30"/>
    <s v="2.24.1."/>
    <s v="Base de Datos Única de Afiliados BDUA"/>
    <m/>
    <m/>
    <m/>
    <m/>
    <m/>
    <x v="1"/>
    <n v="1"/>
    <s v="Número"/>
    <s v="Mantenimiento"/>
    <m/>
    <m/>
    <n v="307355510163.95001"/>
    <n v="0"/>
    <n v="0"/>
    <n v="765510749421.96802"/>
    <m/>
    <n v="0"/>
    <n v="1072866259585.918"/>
  </r>
  <r>
    <m/>
    <n v="2.2200000000000002"/>
    <x v="28"/>
    <s v="2.22.1."/>
    <s v="Seguimiento y evaluación del Plan Territorial de Salud"/>
    <m/>
    <s v="CONTRIBUCIÓN A LA GESTIÓN DEL FORTALECIMIENTO DE LA AUTORIDAD SANITARIA DEL MUNICIPIO DE POPAYÁN"/>
    <n v="0"/>
    <n v="0"/>
    <n v="0"/>
    <x v="7"/>
    <n v="15"/>
    <s v="Número"/>
    <s v="Mantenimiento"/>
    <m/>
    <n v="669157842.41830921"/>
    <n v="1200000000"/>
    <n v="0"/>
    <n v="0"/>
    <n v="0"/>
    <m/>
    <n v="0"/>
    <n v="1869157842.4183092"/>
  </r>
  <r>
    <m/>
    <n v="2.25"/>
    <x v="31"/>
    <s v="2.25.1."/>
    <s v="Monitoreo sistemático de la ejecución operativa del Plan de Intervenciones Colectivas. "/>
    <m/>
    <m/>
    <m/>
    <m/>
    <m/>
    <x v="1"/>
    <n v="4"/>
    <s v="Número"/>
    <s v="Mantenimiento"/>
    <m/>
    <m/>
    <n v="240000000"/>
    <m/>
    <m/>
    <m/>
    <m/>
    <m/>
    <n v="240000000"/>
  </r>
  <r>
    <m/>
    <n v="2.2599999999999998"/>
    <x v="32"/>
    <s v="2.26.1."/>
    <s v="Sistema de Vigilancia Epidemiológica en Salud Pública - SIVIGILA Operando en rango Óptimo"/>
    <m/>
    <m/>
    <m/>
    <m/>
    <m/>
    <x v="1"/>
    <n v="4"/>
    <s v="Número"/>
    <s v="Mantenimiento"/>
    <m/>
    <n v="1166043502.6652122"/>
    <n v="1400000000"/>
    <n v="0"/>
    <n v="0"/>
    <n v="0"/>
    <m/>
    <n v="0"/>
    <n v="2566043502.6652122"/>
  </r>
  <r>
    <m/>
    <m/>
    <x v="1"/>
    <s v="2.26.2."/>
    <s v="Análisis de Situación en Salud - ASIS cuantitativo realizado y actualizado anualmente"/>
    <m/>
    <m/>
    <m/>
    <m/>
    <m/>
    <x v="1"/>
    <n v="4"/>
    <s v="Número"/>
    <s v="Mantenimiento"/>
    <m/>
    <n v="121318438.14887759"/>
    <n v="3600000000"/>
    <n v="0"/>
    <n v="0"/>
    <n v="0"/>
    <m/>
    <n v="0"/>
    <n v="3721318438.1488776"/>
  </r>
  <r>
    <m/>
    <n v="2.27"/>
    <x v="33"/>
    <s v="2.27.1."/>
    <s v="Participación social en salud mecanismos y espacios de participación social en salud conformados priorizados"/>
    <m/>
    <m/>
    <m/>
    <m/>
    <m/>
    <x v="1"/>
    <n v="17"/>
    <s v="Número"/>
    <s v="Incremento"/>
    <m/>
    <m/>
    <n v="800000000"/>
    <n v="0"/>
    <n v="0"/>
    <n v="0"/>
    <m/>
    <n v="0"/>
    <n v="800000000"/>
  </r>
  <r>
    <m/>
    <m/>
    <x v="1"/>
    <s v="2.27.2."/>
    <s v="Estrategias de promoción de la participación social en salud implementadas"/>
    <m/>
    <m/>
    <m/>
    <m/>
    <m/>
    <x v="1"/>
    <n v="4"/>
    <s v="Número"/>
    <s v="Mantenimiento"/>
    <m/>
    <n v="0"/>
    <n v="1000000000"/>
    <n v="0"/>
    <n v="0"/>
    <n v="0"/>
    <m/>
    <n v="0"/>
    <n v="1000000000"/>
  </r>
  <r>
    <m/>
    <n v="2.2799999999999998"/>
    <x v="34"/>
    <s v="2.28.1."/>
    <s v="Barrios intervenidos con estrategias de promoción de habitats saludables"/>
    <m/>
    <m/>
    <m/>
    <m/>
    <m/>
    <x v="1"/>
    <n v="4"/>
    <s v="Número"/>
    <s v="Incremento"/>
    <m/>
    <n v="415255682.5781582"/>
    <n v="1200000000"/>
    <n v="0"/>
    <n v="0"/>
    <n v="0"/>
    <m/>
    <n v="0"/>
    <n v="1615255682.5781581"/>
  </r>
  <r>
    <m/>
    <m/>
    <x v="1"/>
    <s v="2.28.2."/>
    <s v="Jornadas de recoleccion de elementos inservibles"/>
    <m/>
    <m/>
    <m/>
    <m/>
    <m/>
    <x v="1"/>
    <n v="80"/>
    <s v="Número"/>
    <s v="Incremento"/>
    <m/>
    <n v="575915957.09817183"/>
    <n v="1200000000"/>
    <n v="0"/>
    <n v="0"/>
    <n v="0"/>
    <m/>
    <n v="0"/>
    <n v="1775915957.0981717"/>
  </r>
  <r>
    <m/>
    <m/>
    <x v="1"/>
    <s v="2.28.3"/>
    <s v="Estrategia Popayán, Blanca y Limpia."/>
    <m/>
    <m/>
    <m/>
    <m/>
    <m/>
    <x v="1"/>
    <n v="4"/>
    <s v="Número"/>
    <s v="Incremento"/>
    <m/>
    <m/>
    <n v="400000000"/>
    <m/>
    <m/>
    <m/>
    <m/>
    <m/>
    <n v="400000000"/>
  </r>
  <r>
    <m/>
    <m/>
    <x v="1"/>
    <s v="2.28.4."/>
    <s v="Vigilancia efectiva al evento 300 -APTR (según reporte de vigilancia epidemiológica.)"/>
    <m/>
    <m/>
    <m/>
    <m/>
    <m/>
    <x v="1"/>
    <n v="4"/>
    <s v="Número"/>
    <s v="Incremento"/>
    <m/>
    <m/>
    <n v="1200000000"/>
    <m/>
    <m/>
    <m/>
    <m/>
    <m/>
    <n v="1200000000"/>
  </r>
  <r>
    <m/>
    <m/>
    <x v="1"/>
    <s v="2.28.5."/>
    <s v="Visitas a establecimientos de consumo"/>
    <m/>
    <m/>
    <m/>
    <m/>
    <m/>
    <x v="1"/>
    <n v="5240"/>
    <s v="Número"/>
    <s v="Incremento"/>
    <m/>
    <n v="343157867.90682524"/>
    <n v="2400000000"/>
    <n v="0"/>
    <n v="0"/>
    <n v="0"/>
    <m/>
    <n v="0"/>
    <n v="2743157867.9068251"/>
  </r>
  <r>
    <m/>
    <m/>
    <x v="1"/>
    <s v="2.28.6."/>
    <s v="Visitas de uso - Establecimientos con Inspección, Vigilancia y Control Sanitario – IVC."/>
    <m/>
    <m/>
    <m/>
    <m/>
    <m/>
    <x v="1"/>
    <n v="7000"/>
    <s v="Número"/>
    <s v="Incremento"/>
    <m/>
    <m/>
    <n v="3200000000"/>
    <m/>
    <m/>
    <m/>
    <m/>
    <m/>
    <n v="3200000000"/>
  </r>
  <r>
    <m/>
    <n v="2.2999999999999998"/>
    <x v="35"/>
    <s v="2.30.1."/>
    <s v="Numero de atenciones integrales en salud animal"/>
    <m/>
    <s v="IMPLEMENTACIÓN DEL PROGRAMA DEL CUIDADO Y PROTECCIÓN DE LOS SERES SINTIENTES DEL MUNICIPIO DE POPAYÁN"/>
    <n v="700000000"/>
    <n v="0"/>
    <n v="700000000"/>
    <x v="7"/>
    <n v="71000"/>
    <s v="Número"/>
    <s v="Incremento"/>
    <m/>
    <n v="1035029088.4746"/>
    <n v="0"/>
    <n v="0"/>
    <n v="0"/>
    <n v="0"/>
    <m/>
    <n v="0"/>
    <n v="1035029088.4746"/>
  </r>
  <r>
    <m/>
    <n v="2.31"/>
    <x v="36"/>
    <s v="2.31.1."/>
    <s v="Política pública de discapacidad implementada"/>
    <m/>
    <s v="IMPLEMENTACIÓN DE UNA ESTRATEGIA PARA LA ATENCIÓN DE LA POBLACIÓN CON DISCAPACIDAD DEL MUNICIPIO DE POPAYÁN"/>
    <n v="1800000000"/>
    <n v="0"/>
    <n v="1800000000"/>
    <x v="7"/>
    <n v="900"/>
    <s v="Número"/>
    <s v="Mantenimiento"/>
    <m/>
    <n v="3000599072.51617"/>
    <n v="0"/>
    <n v="0"/>
    <n v="0"/>
    <n v="0"/>
    <m/>
    <n v="0"/>
    <n v="3000599072.51617"/>
  </r>
  <r>
    <m/>
    <m/>
    <x v="1"/>
    <s v="2.31.2."/>
    <s v="Personas con certificación de discapacidad"/>
    <m/>
    <m/>
    <m/>
    <m/>
    <m/>
    <x v="1"/>
    <n v="2000"/>
    <s v="Número"/>
    <s v="Incremento"/>
    <m/>
    <n v="509960102"/>
    <n v="0"/>
    <n v="0"/>
    <n v="0"/>
    <n v="0"/>
    <m/>
    <n v="0"/>
    <n v="509960102"/>
  </r>
  <r>
    <m/>
    <n v="2.3199999999999998"/>
    <x v="37"/>
    <s v="2.32.1."/>
    <s v="Atención integral al adulto mayor en los Centros Vida."/>
    <m/>
    <s v="APOYO PARA EL BIENESTAR INTEGRAL DE LAS PERSONAS MAYORES DEL MUNICIPIO DE POPAYÁN"/>
    <n v="9960000"/>
    <n v="0"/>
    <n v="9960000"/>
    <x v="7"/>
    <n v="1500"/>
    <s v="Número"/>
    <s v="Mantenimiento"/>
    <m/>
    <n v="4868859274.3158255"/>
    <n v="0"/>
    <n v="0"/>
    <n v="0"/>
    <n v="0"/>
    <m/>
    <n v="0"/>
    <n v="4868859274.3158255"/>
  </r>
  <r>
    <m/>
    <m/>
    <x v="1"/>
    <s v="2.32.2."/>
    <s v="Atención integral al adulto mayor en Centros de bienestar"/>
    <m/>
    <m/>
    <m/>
    <m/>
    <m/>
    <x v="1"/>
    <n v="170"/>
    <s v="Número"/>
    <s v="Mantenimiento"/>
    <m/>
    <n v="4868859274.3158255"/>
    <n v="0"/>
    <n v="0"/>
    <n v="0"/>
    <n v="0"/>
    <m/>
    <n v="0"/>
    <n v="4868859274.3158255"/>
  </r>
  <r>
    <m/>
    <m/>
    <x v="1"/>
    <s v="2.32.3."/>
    <s v="Adecuación Centros Vida para la atención de personas mayores."/>
    <m/>
    <m/>
    <m/>
    <m/>
    <m/>
    <x v="1"/>
    <n v="3"/>
    <s v="Número"/>
    <s v="Incremento"/>
    <m/>
    <n v="4868859274.3158255"/>
    <n v="0"/>
    <n v="0"/>
    <n v="0"/>
    <n v="0"/>
    <m/>
    <n v="0"/>
    <n v="4868859274.3158255"/>
  </r>
  <r>
    <m/>
    <m/>
    <x v="1"/>
    <s v="2.32.4."/>
    <s v="Dotación de Centros Vida para la atención de personas mayores"/>
    <m/>
    <m/>
    <m/>
    <m/>
    <m/>
    <x v="1"/>
    <n v="3"/>
    <s v="Número"/>
    <s v="Incremento"/>
    <m/>
    <n v="4868859274.3158255"/>
    <n v="0"/>
    <n v="0"/>
    <n v="0"/>
    <n v="0"/>
    <m/>
    <n v="0"/>
    <n v="4868859274.3158255"/>
  </r>
  <r>
    <m/>
    <n v="2.33"/>
    <x v="38"/>
    <s v="2.33.1."/>
    <s v="Estrategias implementadas para el fortalecimiento de la salud desde la seguridad alimentaria."/>
    <m/>
    <s v="MEJORAMIENTO DE LA SEGURIDAD ALIMENTARIA Y NUTRICIONAL DE LA POBLACIÓN DEL MUNICIPIO DE POPAYÁN"/>
    <n v="2300000000"/>
    <n v="0"/>
    <n v="2300000000"/>
    <x v="7"/>
    <n v="800"/>
    <s v="Número"/>
    <s v="Incremento"/>
    <m/>
    <n v="0"/>
    <n v="1200000000"/>
    <n v="0"/>
    <n v="0"/>
    <n v="0"/>
    <m/>
    <n v="0"/>
    <n v="1200000000"/>
  </r>
  <r>
    <m/>
    <m/>
    <x v="1"/>
    <s v="2.33.2."/>
    <s v="Política pública de seguridad alimentaria y nutricional implementada"/>
    <m/>
    <m/>
    <m/>
    <m/>
    <m/>
    <x v="1"/>
    <n v="600"/>
    <s v="Número"/>
    <s v="Mantenimiento"/>
    <m/>
    <n v="4546245201.0082474"/>
    <n v="0"/>
    <n v="0"/>
    <n v="0"/>
    <n v="0"/>
    <m/>
    <n v="0"/>
    <n v="4546245201.0082474"/>
  </r>
  <r>
    <m/>
    <n v="2.34"/>
    <x v="39"/>
    <s v="2.34.1."/>
    <s v="Estrategias de atención a la Salud Mental."/>
    <m/>
    <s v="MEJORAMIENTO DE LA SALUD MENTAL DE LOS HABITANTES DE POPAYÁN"/>
    <n v="1100000000"/>
    <n v="0"/>
    <n v="1100000000"/>
    <x v="7"/>
    <n v="4"/>
    <s v="Número"/>
    <s v="Mantenimiento"/>
    <m/>
    <n v="900000000"/>
    <n v="300000000"/>
    <n v="0"/>
    <n v="0"/>
    <n v="0"/>
    <m/>
    <n v="0"/>
    <n v="1200000000"/>
  </r>
  <r>
    <m/>
    <m/>
    <x v="1"/>
    <s v="2.34.2."/>
    <s v="Estrategia de información en salud y estrategia de educación y comunicación para la salud dirigida a la prevención de VBG (Violencia Basada en Genero) implementada en entornos educativos y comunitarios de Popayán"/>
    <m/>
    <m/>
    <m/>
    <m/>
    <m/>
    <x v="1"/>
    <n v="4"/>
    <s v="Número"/>
    <s v="Incremento"/>
    <m/>
    <m/>
    <n v="100000000"/>
    <m/>
    <m/>
    <m/>
    <m/>
    <m/>
    <n v="100000000"/>
  </r>
  <r>
    <m/>
    <m/>
    <x v="1"/>
    <s v="2.34.3."/>
    <s v="Política pública de salud mental implementada"/>
    <m/>
    <m/>
    <m/>
    <m/>
    <m/>
    <x v="1"/>
    <n v="4"/>
    <s v="Número"/>
    <s v="Incremento"/>
    <m/>
    <n v="258668241.33885691"/>
    <n v="0"/>
    <n v="0"/>
    <n v="0"/>
    <n v="0"/>
    <m/>
    <n v="0"/>
    <n v="258668241.33885691"/>
  </r>
  <r>
    <m/>
    <n v="2.2799999999999998"/>
    <x v="40"/>
    <s v="2.28.1."/>
    <s v="Barrios intervenidos con estrategias de promoción de habitats saludables"/>
    <m/>
    <s v="CONTRIBUCIÓN A LA GESTIÓN DE LA SALUD PÚBLICA COLECTIVA DEL MUNICIPIO DE POPAYÁN"/>
    <n v="5700000000"/>
    <n v="770000000"/>
    <n v="6470000000"/>
    <x v="7"/>
    <n v="4"/>
    <s v="Número"/>
    <s v="Mantenimiento"/>
    <m/>
    <n v="0"/>
    <n v="1000000000"/>
    <n v="0"/>
    <n v="0"/>
    <n v="0"/>
    <m/>
    <n v="0"/>
    <n v="1000000000"/>
  </r>
  <r>
    <m/>
    <m/>
    <x v="1"/>
    <s v="2.28.2."/>
    <s v="Jornadas de recoleccion de elementos inservibles"/>
    <m/>
    <m/>
    <m/>
    <m/>
    <m/>
    <x v="1"/>
    <n v="4"/>
    <s v="Número"/>
    <s v="Incremento"/>
    <m/>
    <n v="415255682.5781582"/>
    <n v="1200000000"/>
    <n v="0"/>
    <n v="0"/>
    <n v="0"/>
    <m/>
    <n v="0"/>
    <n v="1615255682.5781581"/>
  </r>
  <r>
    <m/>
    <m/>
    <x v="1"/>
    <s v="2.28.3"/>
    <s v="Estrategia Popayán, Blanca y Limpia."/>
    <m/>
    <m/>
    <m/>
    <m/>
    <m/>
    <x v="1"/>
    <n v="80"/>
    <s v="Número"/>
    <s v="Incremento"/>
    <m/>
    <n v="575915957.09817183"/>
    <n v="1200000000"/>
    <n v="0"/>
    <n v="0"/>
    <n v="0"/>
    <m/>
    <n v="0"/>
    <n v="1775915957.0981717"/>
  </r>
  <r>
    <m/>
    <m/>
    <x v="1"/>
    <s v="2.28.4."/>
    <s v="Vigilancia efectiva al evento 300 -APTR (según reporte de vigilancia epidemiológica.)"/>
    <m/>
    <m/>
    <m/>
    <m/>
    <m/>
    <x v="1"/>
    <n v="4"/>
    <s v="Número"/>
    <s v="Incremento"/>
    <m/>
    <m/>
    <n v="400000000"/>
    <m/>
    <m/>
    <m/>
    <m/>
    <m/>
    <n v="400000000"/>
  </r>
  <r>
    <m/>
    <m/>
    <x v="1"/>
    <s v="2.28.5."/>
    <s v="Visitas a establecimientos de consumo"/>
    <m/>
    <m/>
    <m/>
    <m/>
    <m/>
    <x v="1"/>
    <n v="4"/>
    <s v="Número"/>
    <s v="Incremento"/>
    <m/>
    <m/>
    <n v="1200000000"/>
    <m/>
    <m/>
    <m/>
    <m/>
    <m/>
    <n v="1200000000"/>
  </r>
  <r>
    <m/>
    <n v="2.35"/>
    <x v="41"/>
    <s v="2.35.1."/>
    <s v="Estrategia de información en salud, educación e información de la ruta integral de atención materno perinatal"/>
    <m/>
    <m/>
    <m/>
    <m/>
    <m/>
    <x v="1"/>
    <n v="5240"/>
    <s v="Número"/>
    <s v="Incremento"/>
    <m/>
    <n v="343157867.90682524"/>
    <n v="2400000000"/>
    <n v="0"/>
    <n v="0"/>
    <n v="0"/>
    <m/>
    <n v="0"/>
    <n v="2743157867.9068251"/>
  </r>
  <r>
    <m/>
    <m/>
    <x v="1"/>
    <s v="2.35.2."/>
    <s v="Estrategia para el fortalecimiento de la salud sexual y reproductiva"/>
    <m/>
    <m/>
    <m/>
    <m/>
    <m/>
    <x v="1"/>
    <n v="4"/>
    <s v="Número"/>
    <s v="Mantenimiento"/>
    <m/>
    <m/>
    <n v="500000000"/>
    <n v="0"/>
    <n v="0"/>
    <n v="0"/>
    <m/>
    <n v="0"/>
    <n v="500000000"/>
  </r>
  <r>
    <m/>
    <n v="2.36"/>
    <x v="42"/>
    <s v="2.36.1."/>
    <s v="Estrategia 4x4 para una vida saludable - condiciones no transmisibles"/>
    <m/>
    <m/>
    <m/>
    <m/>
    <m/>
    <x v="1"/>
    <n v="1720"/>
    <s v="Número"/>
    <s v="Incremento"/>
    <m/>
    <n v="0"/>
    <n v="424490032.16545099"/>
    <n v="0"/>
    <n v="0"/>
    <n v="0"/>
    <m/>
    <n v="0"/>
    <n v="424490032.16545099"/>
  </r>
  <r>
    <m/>
    <m/>
    <x v="1"/>
    <s v="2.36.2."/>
    <s v="Estrategia de gestión integral del riesgo en salud (acciones individuales y colectivas para el abordaje integral del cáncer de mama y cuello uterino.)"/>
    <m/>
    <m/>
    <m/>
    <m/>
    <m/>
    <x v="1"/>
    <n v="4"/>
    <s v="Número"/>
    <s v="Incremento"/>
    <m/>
    <m/>
    <n v="100000000"/>
    <m/>
    <m/>
    <m/>
    <m/>
    <m/>
    <n v="100000000"/>
  </r>
  <r>
    <m/>
    <n v="2.37"/>
    <x v="43"/>
    <s v="2.37.1."/>
    <s v="Estrategia para una vida saludable - enfermedades transmisibles"/>
    <m/>
    <m/>
    <m/>
    <m/>
    <m/>
    <x v="1"/>
    <n v="12"/>
    <s v="Número"/>
    <s v="Incremento"/>
    <m/>
    <n v="0"/>
    <n v="222120095.58919367"/>
    <n v="0"/>
    <n v="0"/>
    <n v="0"/>
    <m/>
    <n v="0"/>
    <n v="222120095.58919367"/>
  </r>
  <r>
    <m/>
    <m/>
    <x v="1"/>
    <s v="2.37.2."/>
    <s v="Adecuación del cuarto frío destinado para asegurar la correcta conservación de inmunobiológicos. "/>
    <m/>
    <m/>
    <m/>
    <m/>
    <m/>
    <x v="1"/>
    <n v="1"/>
    <s v="Número"/>
    <s v="Incremento"/>
    <m/>
    <m/>
    <n v="400000000"/>
    <n v="0"/>
    <n v="0"/>
    <n v="0"/>
    <m/>
    <n v="0"/>
    <n v="400000000"/>
  </r>
  <r>
    <m/>
    <n v="2.38"/>
    <x v="44"/>
    <s v="2.38.1"/>
    <s v="Estrategia hacia el fin de la Tuberculosis "/>
    <m/>
    <m/>
    <m/>
    <m/>
    <m/>
    <x v="1"/>
    <n v="4"/>
    <s v="Número"/>
    <s v="Mantenimiento"/>
    <m/>
    <n v="0"/>
    <n v="240000000"/>
    <n v="0"/>
    <n v="0"/>
    <n v="0"/>
    <m/>
    <n v="0"/>
    <n v="240000000"/>
  </r>
  <r>
    <m/>
    <n v="2.39"/>
    <x v="45"/>
    <s v="2.39.1."/>
    <s v="Personas habitantes de y en calle con servicio de atención integral mediante jornadas de salud."/>
    <m/>
    <m/>
    <m/>
    <m/>
    <m/>
    <x v="1"/>
    <n v="600"/>
    <s v="Número"/>
    <s v="Incremento"/>
    <m/>
    <n v="0"/>
    <n v="240000000"/>
    <n v="0"/>
    <n v="0"/>
    <n v="0"/>
    <m/>
    <n v="0"/>
    <n v="240000000"/>
  </r>
  <r>
    <m/>
    <m/>
    <x v="1"/>
    <s v="2.39.2."/>
    <s v="Estrategia de información en Salud y Estrategia de educación y comunicación para la atención de población víctima _x0009_del conflicto armado en el marco  de PAPSIVI"/>
    <m/>
    <m/>
    <m/>
    <m/>
    <m/>
    <x v="1"/>
    <n v="4"/>
    <s v="Número"/>
    <s v="Mantenimiento"/>
    <m/>
    <m/>
    <n v="200000000"/>
    <n v="0"/>
    <n v="0"/>
    <n v="0"/>
    <m/>
    <n v="0"/>
    <n v="200000000"/>
  </r>
  <r>
    <m/>
    <m/>
    <x v="1"/>
    <s v="2.39.3"/>
    <s v="Estrategia de información en salud, educación y comunicación para la salud dirigida a población migrante regular implementada."/>
    <m/>
    <m/>
    <m/>
    <m/>
    <m/>
    <x v="1"/>
    <n v="4"/>
    <s v="Número"/>
    <s v="Mantenimiento"/>
    <m/>
    <m/>
    <n v="200000000"/>
    <n v="0"/>
    <n v="0"/>
    <n v="0"/>
    <m/>
    <n v="0"/>
    <n v="200000000"/>
  </r>
  <r>
    <m/>
    <m/>
    <x v="1"/>
    <s v="2.39.4"/>
    <s v="Estrategia de Rehabilitación Basada en la Comunidad (RBC) personas con discapacidad de comunas y/o veredas priorizadas implementada."/>
    <m/>
    <m/>
    <m/>
    <m/>
    <m/>
    <x v="1"/>
    <n v="4"/>
    <s v="Número"/>
    <s v="Incremento"/>
    <m/>
    <m/>
    <n v="200000000"/>
    <n v="0"/>
    <n v="0"/>
    <n v="0"/>
    <m/>
    <n v="0"/>
    <n v="200000000"/>
  </r>
  <r>
    <m/>
    <m/>
    <x v="1"/>
    <s v="2.39.5."/>
    <s v="Jornada de movilización y Estrategia de información en salud, y de educación y comunicación para la salud de la población LGTBIQ+."/>
    <m/>
    <m/>
    <m/>
    <m/>
    <m/>
    <x v="1"/>
    <n v="4"/>
    <s v="Número"/>
    <s v="Incremento"/>
    <m/>
    <m/>
    <n v="125000000"/>
    <n v="0"/>
    <n v="0"/>
    <n v="0"/>
    <m/>
    <n v="0"/>
    <n v="125000000"/>
  </r>
  <r>
    <m/>
    <m/>
    <x v="1"/>
    <s v="2.39.6"/>
    <s v="Estrategia de información en salud, educación y comunicación para la salud dirigida a población etnica regular implementada."/>
    <m/>
    <m/>
    <m/>
    <m/>
    <m/>
    <x v="1"/>
    <n v="4"/>
    <s v="Número"/>
    <s v="Incremento"/>
    <m/>
    <m/>
    <n v="125000000"/>
    <n v="0"/>
    <n v="0"/>
    <n v="0"/>
    <m/>
    <n v="0"/>
    <n v="125000000"/>
  </r>
  <r>
    <m/>
    <n v="2.4"/>
    <x v="46"/>
    <s v="2.40.1."/>
    <s v="Estrategia de prevención de riesgos de origen laboral"/>
    <m/>
    <m/>
    <m/>
    <m/>
    <m/>
    <x v="1"/>
    <n v="4"/>
    <s v="Número"/>
    <s v="Incremento"/>
    <m/>
    <n v="0"/>
    <n v="280000000"/>
    <n v="0"/>
    <n v="0"/>
    <n v="0"/>
    <m/>
    <n v="0"/>
    <n v="280000000"/>
  </r>
  <r>
    <m/>
    <n v="2.41"/>
    <x v="47"/>
    <s v="2.41.1."/>
    <s v="Fortalecimiento de la red de atención en salud ante situaciones de emergencias y desastres"/>
    <m/>
    <m/>
    <m/>
    <m/>
    <m/>
    <x v="1"/>
    <n v="8"/>
    <s v="Número"/>
    <s v="Mantenimiento"/>
    <m/>
    <n v="0"/>
    <n v="360000000"/>
    <n v="0"/>
    <n v="0"/>
    <n v="0"/>
    <m/>
    <n v="0"/>
    <n v="360000000"/>
  </r>
  <r>
    <m/>
    <m/>
    <x v="1"/>
    <s v="2.41.2."/>
    <s v="Creación de un Sistema de Emergencias Médicas (SEM)"/>
    <m/>
    <m/>
    <m/>
    <m/>
    <m/>
    <x v="1"/>
    <n v="1"/>
    <s v="Número"/>
    <s v="Incremento"/>
    <m/>
    <n v="800000000"/>
    <m/>
    <n v="0"/>
    <n v="0"/>
    <n v="0"/>
    <m/>
    <n v="0"/>
    <n v="800000000"/>
  </r>
  <r>
    <m/>
    <n v="2.42"/>
    <x v="48"/>
    <s v="2.42.1."/>
    <s v="Documentos tecnicos sector artistico"/>
    <m/>
    <s v="IMPLEMENTACIÓN DEL PROGRAMA ALIANZA POR LA GOBERNANZA CULTURAL PARA LA VIGENCIA 2025 EN EL MUNICIPIO DE POPAYÁN"/>
    <n v="5940000000"/>
    <n v="1388000000"/>
    <n v="7328000000"/>
    <x v="8"/>
    <n v="2"/>
    <s v="Número"/>
    <s v="Incremento"/>
    <s v="Se ajusta línea base"/>
    <n v="151159329.192673"/>
    <n v="0"/>
    <n v="0"/>
    <n v="0"/>
    <n v="0"/>
    <m/>
    <n v="0"/>
    <n v="151159329.192673"/>
  </r>
  <r>
    <m/>
    <m/>
    <x v="1"/>
    <s v="2.42.2."/>
    <s v="Biblioteca municipal"/>
    <m/>
    <m/>
    <m/>
    <m/>
    <m/>
    <x v="1"/>
    <n v="8000"/>
    <s v="Número"/>
    <s v="Incremento"/>
    <m/>
    <n v="255465768.22947049"/>
    <n v="0"/>
    <n v="0"/>
    <n v="0"/>
    <n v="0"/>
    <m/>
    <n v="0"/>
    <n v="255465768.22947049"/>
  </r>
  <r>
    <m/>
    <m/>
    <x v="1"/>
    <s v="2.42.3."/>
    <s v="Estrategia de promoción de la lectura la escritura y la oralidad"/>
    <m/>
    <m/>
    <m/>
    <m/>
    <m/>
    <x v="1"/>
    <n v="8000"/>
    <s v="Número"/>
    <s v="Incremento"/>
    <m/>
    <n v="538843537.06179059"/>
    <n v="0"/>
    <n v="0"/>
    <n v="0"/>
    <n v="0"/>
    <m/>
    <n v="0"/>
    <n v="538843537.06179059"/>
  </r>
  <r>
    <m/>
    <m/>
    <x v="1"/>
    <s v="2.42.4."/>
    <s v="Estimulos para la cultura"/>
    <m/>
    <m/>
    <m/>
    <m/>
    <m/>
    <x v="1"/>
    <n v="300"/>
    <s v="Número"/>
    <s v="Incremento"/>
    <m/>
    <n v="1836694910.0554495"/>
    <n v="150162202.03321108"/>
    <n v="0"/>
    <n v="0"/>
    <n v="0"/>
    <m/>
    <n v="0"/>
    <n v="1986857112.0886605"/>
  </r>
  <r>
    <m/>
    <m/>
    <x v="1"/>
    <s v="2.42.5."/>
    <s v="Documentos tecnicos de formacion artística y cultural, y Patrimonio material e inmaterial"/>
    <m/>
    <m/>
    <m/>
    <m/>
    <m/>
    <x v="1"/>
    <n v="12"/>
    <s v="Número"/>
    <s v="Incremento"/>
    <m/>
    <n v="0"/>
    <n v="735402589.7900387"/>
    <n v="0"/>
    <n v="0"/>
    <n v="0"/>
    <m/>
    <n v="0"/>
    <n v="735402589.7900387"/>
  </r>
  <r>
    <m/>
    <m/>
    <x v="1"/>
    <s v="2.42.6."/>
    <s v="Fortalecimiento de las Escuelas culturales, artísticas y musicales."/>
    <m/>
    <m/>
    <m/>
    <m/>
    <m/>
    <x v="1"/>
    <n v="10"/>
    <s v="Número"/>
    <s v="Mantenimiento"/>
    <m/>
    <n v="96509290.678155273"/>
    <n v="1385933906.4785113"/>
    <n v="0"/>
    <n v="0"/>
    <n v="0"/>
    <m/>
    <n v="0"/>
    <n v="1482443197.1566665"/>
  </r>
  <r>
    <m/>
    <m/>
    <x v="1"/>
    <s v="2.42.7."/>
    <s v="Eventos de agenda multicultural y promoción de la cultura payanesa y marca ciudad"/>
    <m/>
    <m/>
    <m/>
    <m/>
    <m/>
    <x v="1"/>
    <n v="48"/>
    <s v="Número"/>
    <s v="Mantenimiento"/>
    <m/>
    <n v="3000771353.9081302"/>
    <n v="769531640.26663995"/>
    <n v="0"/>
    <n v="0"/>
    <n v="0"/>
    <m/>
    <n v="0"/>
    <n v="3770302994.1747704"/>
  </r>
  <r>
    <m/>
    <m/>
    <x v="1"/>
    <s v="2.42.8"/>
    <s v="Actualización, presentación, aprobación e implementación de la política pública de Salvaguarda de procesiones de Semana Santa y manifestaciones procesionales"/>
    <m/>
    <m/>
    <m/>
    <m/>
    <m/>
    <x v="1"/>
    <n v="1"/>
    <s v="Número"/>
    <s v="Incremento"/>
    <s v="Se ajusta el producto propuesto y la meta."/>
    <n v="86542378.394766003"/>
    <n v="0"/>
    <n v="0"/>
    <n v="0"/>
    <n v="0"/>
    <m/>
    <n v="0"/>
    <n v="86542378.394766003"/>
  </r>
  <r>
    <m/>
    <m/>
    <x v="1"/>
    <s v="2.42.9."/>
    <s v="Fortalecimiento del ecosistema municipal de cultura, artistico y musical"/>
    <m/>
    <m/>
    <m/>
    <m/>
    <m/>
    <x v="1"/>
    <n v="4"/>
    <s v="Número"/>
    <s v="Incremento"/>
    <m/>
    <n v="590480525.28892207"/>
    <n v="646895570.43830764"/>
    <n v="0"/>
    <n v="0"/>
    <n v="0"/>
    <m/>
    <n v="0"/>
    <n v="1237376095.7272296"/>
  </r>
  <r>
    <m/>
    <m/>
    <x v="1"/>
    <s v="2.42.10."/>
    <s v="Adecuacion de centros culturales"/>
    <m/>
    <m/>
    <m/>
    <m/>
    <m/>
    <x v="1"/>
    <n v="8"/>
    <s v="Número"/>
    <s v="Incremento"/>
    <s v="Se ajusta el nombre del producto propuesto"/>
    <n v="450000000"/>
    <n v="0"/>
    <n v="0"/>
    <n v="0"/>
    <n v="0"/>
    <m/>
    <n v="0"/>
    <n v="450000000"/>
  </r>
  <r>
    <m/>
    <m/>
    <x v="1"/>
    <s v="2.42.11."/>
    <s v="Observatorio cultural y turistico"/>
    <m/>
    <m/>
    <m/>
    <m/>
    <m/>
    <x v="1"/>
    <n v="6"/>
    <s v="Número"/>
    <s v="Incremento"/>
    <s v="Se ajusta la meta._x000a__x000a_Especificar en el texto, colonias."/>
    <n v="90000000"/>
    <n v="0"/>
    <n v="0"/>
    <n v="0"/>
    <n v="0"/>
    <m/>
    <n v="0"/>
    <n v="90000000"/>
  </r>
  <r>
    <m/>
    <m/>
    <x v="1"/>
    <s v="2.42.12."/>
    <s v="Adecuacion del teatro Bolívar"/>
    <m/>
    <m/>
    <m/>
    <m/>
    <m/>
    <x v="1"/>
    <n v="1"/>
    <s v="Número"/>
    <s v="Incremento"/>
    <s v="Corresponsabilidad"/>
    <n v="250000000"/>
    <n v="0"/>
    <n v="0"/>
    <n v="0"/>
    <n v="0"/>
    <m/>
    <n v="0"/>
    <n v="250000000"/>
  </r>
  <r>
    <m/>
    <m/>
    <x v="1"/>
    <s v="2.42.13."/>
    <s v="Gestores culturales con procesos de educacion formal"/>
    <m/>
    <m/>
    <m/>
    <m/>
    <m/>
    <x v="1"/>
    <n v="60"/>
    <s v="Número"/>
    <s v="Mantenimiento"/>
    <m/>
    <n v="300000000"/>
    <n v="0"/>
    <n v="0"/>
    <n v="0"/>
    <n v="0"/>
    <m/>
    <n v="0"/>
    <n v="300000000"/>
  </r>
  <r>
    <m/>
    <m/>
    <x v="1"/>
    <s v="2.42.14"/>
    <s v="Adecuacion de museos"/>
    <m/>
    <m/>
    <m/>
    <m/>
    <m/>
    <x v="1"/>
    <n v="1"/>
    <s v="Número"/>
    <s v="Mantenimiento"/>
    <m/>
    <n v="150000000"/>
    <n v="0"/>
    <n v="0"/>
    <n v="0"/>
    <n v="0"/>
    <m/>
    <n v="0"/>
    <n v="150000000"/>
  </r>
  <r>
    <m/>
    <m/>
    <x v="1"/>
    <s v="2.42.15."/>
    <s v="Patrimonio material e inmaterial_x000a_Bienes y manifestaciones de interés cultural y turístico"/>
    <m/>
    <s v="FORTALECIMIENTO DEL PATRIMONIO MATERIAL E INMATERIAL COMO DINAMIZADOR CULTURAL Y TURÍSTICO DE POPAYÁN"/>
    <n v="400000000"/>
    <n v="1000000000"/>
    <n v="1400000000"/>
    <x v="8"/>
    <n v="40"/>
    <s v="Número"/>
    <s v="Incremento"/>
    <m/>
    <n v="797468394.97814417"/>
    <n v="0"/>
    <n v="0"/>
    <n v="0"/>
    <n v="0"/>
    <m/>
    <n v="0"/>
    <n v="797468394.97814417"/>
  </r>
  <r>
    <m/>
    <m/>
    <x v="1"/>
    <s v="2.42.16."/>
    <s v="Patrimonio material e inmaterial_x000a_Estrategia de dinamización del patrimonio y el turísmo"/>
    <m/>
    <m/>
    <m/>
    <m/>
    <m/>
    <x v="1"/>
    <n v="16"/>
    <s v="Número"/>
    <s v="Incremento"/>
    <m/>
    <n v="630942560.87300754"/>
    <n v="0"/>
    <n v="0"/>
    <n v="0"/>
    <n v="0"/>
    <m/>
    <n v="0"/>
    <n v="630942560.87300754"/>
  </r>
  <r>
    <m/>
    <n v="2.4300000000000002"/>
    <x v="49"/>
    <s v="2.43.1."/>
    <s v="Documentos de seguimiento - Fortalecimiento del gobierno teritorial"/>
    <m/>
    <s v="GENERACIÓN DE OPORTUNIDADES PARA EL FOMENTO DEL DEPORTE,  LA ACTIVIDAD FÍSICA,  RECREATIVA EN EL MUNICIPIO DE POPAYÁN"/>
    <n v="7329695064"/>
    <n v="592730704"/>
    <n v="7922425768"/>
    <x v="9"/>
    <n v="8"/>
    <s v="Número"/>
    <s v="Incremento"/>
    <s v="Se ajusta línea base"/>
    <n v="2774863770"/>
    <n v="0"/>
    <n v="0"/>
    <n v="0"/>
    <n v="0"/>
    <m/>
    <n v="0"/>
    <n v="2774863770"/>
  </r>
  <r>
    <m/>
    <m/>
    <x v="1"/>
    <s v="2.43.2."/>
    <s v="Política pública ajustada y presentada"/>
    <m/>
    <m/>
    <m/>
    <m/>
    <m/>
    <x v="1"/>
    <n v="1"/>
    <s v="Número"/>
    <s v="Incremento"/>
    <s v="Se ajusta el nombre del producto"/>
    <n v="160160000"/>
    <n v="0"/>
    <n v="0"/>
    <n v="0"/>
    <n v="0"/>
    <m/>
    <n v="0"/>
    <n v="160160000"/>
  </r>
  <r>
    <m/>
    <m/>
    <x v="1"/>
    <s v="2.43.3."/>
    <s v="Conformación del sistema municipal del deporte (Plan de acción)"/>
    <m/>
    <m/>
    <m/>
    <m/>
    <m/>
    <x v="1"/>
    <n v="2000"/>
    <s v="Número"/>
    <s v="Incremento"/>
    <m/>
    <n v="576138701"/>
    <n v="0"/>
    <n v="0"/>
    <n v="0"/>
    <n v="0"/>
    <m/>
    <n v="0"/>
    <n v="576138701"/>
  </r>
  <r>
    <m/>
    <m/>
    <x v="1"/>
    <s v="2.43.4."/>
    <s v="Oferta de disciplinas para la formación deportiva."/>
    <m/>
    <m/>
    <m/>
    <m/>
    <m/>
    <x v="1"/>
    <n v="3000"/>
    <s v="Número"/>
    <s v="Mantenimiento"/>
    <m/>
    <n v="3148671284"/>
    <n v="3635353808"/>
    <n v="0"/>
    <n v="0"/>
    <n v="0"/>
    <m/>
    <n v="0"/>
    <n v="6784025092"/>
  </r>
  <r>
    <m/>
    <m/>
    <x v="1"/>
    <s v="2.43.5."/>
    <s v="Promoción de la actividad física para la primera infancia"/>
    <m/>
    <m/>
    <m/>
    <m/>
    <m/>
    <x v="1"/>
    <n v="1000"/>
    <s v="Número"/>
    <s v="Incremento"/>
    <m/>
    <n v="583992115"/>
    <n v="0"/>
    <n v="0"/>
    <n v="0"/>
    <n v="0"/>
    <m/>
    <n v="0"/>
    <n v="583992115"/>
  </r>
  <r>
    <m/>
    <m/>
    <x v="1"/>
    <s v="2.43.6."/>
    <s v="Estimulos e incentivos para el deporte"/>
    <m/>
    <m/>
    <m/>
    <m/>
    <m/>
    <x v="1"/>
    <n v="2000"/>
    <s v="Número"/>
    <s v="Incremento"/>
    <m/>
    <n v="3364061603"/>
    <n v="0"/>
    <n v="0"/>
    <n v="0"/>
    <m/>
    <m/>
    <n v="0"/>
    <n v="3364061603"/>
  </r>
  <r>
    <m/>
    <m/>
    <x v="1"/>
    <s v="2.43.7."/>
    <s v="Eventos deportivos en diferentes modalidades y disciplinas"/>
    <m/>
    <m/>
    <m/>
    <m/>
    <m/>
    <x v="1"/>
    <n v="60"/>
    <s v="Número"/>
    <s v="Incremento"/>
    <m/>
    <n v="3734903339"/>
    <n v="0"/>
    <n v="0"/>
    <n v="0"/>
    <n v="36747534.631999999"/>
    <m/>
    <n v="0"/>
    <n v="3771650873.632"/>
  </r>
  <r>
    <m/>
    <m/>
    <x v="1"/>
    <s v="2.43.8."/>
    <s v="Recreación y deporte para el fortalecimiento de la convivencia"/>
    <m/>
    <m/>
    <m/>
    <m/>
    <m/>
    <x v="1"/>
    <n v="8"/>
    <s v="Número"/>
    <s v="Incremento"/>
    <m/>
    <n v="1007227909"/>
    <n v="0"/>
    <n v="0"/>
    <n v="0"/>
    <n v="0"/>
    <m/>
    <n v="0"/>
    <n v="1007227909"/>
  </r>
  <r>
    <m/>
    <m/>
    <x v="1"/>
    <s v="2.43.9."/>
    <s v="Oferta de disciplinas para la formación en nuevas tendencias deportivas "/>
    <m/>
    <m/>
    <m/>
    <m/>
    <m/>
    <x v="1"/>
    <n v="600"/>
    <s v="Número"/>
    <s v="Mantenimiento"/>
    <m/>
    <n v="925721938"/>
    <n v="0"/>
    <n v="0"/>
    <n v="0"/>
    <n v="0"/>
    <m/>
    <n v="0"/>
    <n v="925721938"/>
  </r>
  <r>
    <m/>
    <m/>
    <x v="1"/>
    <s v="2.43.10."/>
    <s v="Actividades recreativas, físicas y/o deportivas para personas con discapacidad"/>
    <m/>
    <m/>
    <m/>
    <m/>
    <m/>
    <x v="1"/>
    <n v="300"/>
    <s v="Número"/>
    <s v="Mantenimiento"/>
    <m/>
    <n v="252071784"/>
    <n v="360488960"/>
    <n v="0"/>
    <n v="0"/>
    <n v="0"/>
    <m/>
    <n v="0"/>
    <n v="612560744"/>
  </r>
  <r>
    <m/>
    <m/>
    <x v="1"/>
    <s v="2.43.11."/>
    <s v="Actividades para la promoción de habitos y estilos de vida saludables"/>
    <m/>
    <m/>
    <m/>
    <m/>
    <m/>
    <x v="1"/>
    <n v="2000"/>
    <s v="Número"/>
    <s v="Incremento"/>
    <m/>
    <n v="1644730880"/>
    <n v="0"/>
    <n v="0"/>
    <n v="0"/>
    <n v="0"/>
    <m/>
    <n v="0"/>
    <n v="1644730880"/>
  </r>
  <r>
    <m/>
    <m/>
    <x v="1"/>
    <s v="2.43.12."/>
    <s v="Actividades para el rescate y fortalecimiento de juegos tradicionales para la recreación y la actividad física"/>
    <m/>
    <m/>
    <m/>
    <m/>
    <m/>
    <x v="1"/>
    <n v="3000"/>
    <s v="Número"/>
    <s v="Mantenimiento"/>
    <m/>
    <n v="1872633599"/>
    <n v="0"/>
    <n v="0"/>
    <n v="0"/>
    <m/>
    <m/>
    <n v="0"/>
    <n v="1872633599"/>
  </r>
  <r>
    <m/>
    <n v="2.44"/>
    <x v="50"/>
    <s v="2.44.1."/>
    <s v="Escenarios deportivos y/o recreativos fortalecidos"/>
    <m/>
    <s v="MEJORAMIENTO DE LA INFRAESTRUCTURA DEPORTIVA DEL MUNICIPIO DE POPAYÁN"/>
    <n v="6299000000"/>
    <n v="248328800"/>
    <n v="6547328800"/>
    <x v="9"/>
    <n v="80"/>
    <s v="Número"/>
    <s v="Incremento"/>
    <s v="Corresponsabilidad._x000a_Se ajusta la línea base y la meta"/>
    <n v="3425006947"/>
    <n v="921391757"/>
    <n v="0"/>
    <n v="0"/>
    <n v="47206029"/>
    <m/>
    <n v="0"/>
    <n v="4393604733"/>
  </r>
  <r>
    <s v="POPAYÁN CONECTADA E INTEGRADA"/>
    <n v="3.1"/>
    <x v="51"/>
    <s v="3.1.1."/>
    <s v="Vía urbana construida"/>
    <s v="21-9-19-001-02436"/>
    <s v="AUNAR ESFUERZOS PARA LA ATENCION DE VIAS REGIONALES EN EL MUNICIPIO DE POPAYAN CON OBRAS DE MEJORAMIENTO EN EL MARCO DEL PROGRAMA PARA LA CONEXIÓN DE TERRITORIOS, EL CRECIMIENTO SOSTENIBLE Y LA REACTIVACION 2.0 - CONSTRUCCIÓN DE LA AVENIDA LOS PROCERES EN"/>
    <n v="8000000000"/>
    <n v="0"/>
    <n v="8000000000"/>
    <x v="10"/>
    <n v="3"/>
    <s v="Km"/>
    <s v="Incremento"/>
    <m/>
    <m/>
    <m/>
    <m/>
    <m/>
    <m/>
    <m/>
    <m/>
    <m/>
  </r>
  <r>
    <m/>
    <m/>
    <x v="1"/>
    <s v="3.1.1."/>
    <s v="Vía urbana construida"/>
    <s v="24-9-19-001-02569"/>
    <s v="CONSTRUCCION DE OBRAS DE INFRAESTRUCTURA VIAL PARA EL MEJORAMIENTO DE LA MOVILIDAD EN EL MUNICIPIO DE POPAYÁN"/>
    <n v="4533752909"/>
    <n v="2915265842"/>
    <m/>
    <x v="10"/>
    <n v="3"/>
    <s v="Km"/>
    <s v="Incremento"/>
    <m/>
    <m/>
    <m/>
    <m/>
    <m/>
    <m/>
    <m/>
    <m/>
    <m/>
  </r>
  <r>
    <m/>
    <m/>
    <x v="1"/>
    <s v="3.1.2."/>
    <s v="Estudios y Diseños Viales (Gestión con Asociaciones Público Populares y Público Privadas)"/>
    <m/>
    <m/>
    <m/>
    <m/>
    <m/>
    <x v="1"/>
    <n v="4"/>
    <s v="Numero"/>
    <s v="Incremento"/>
    <m/>
    <n v="0"/>
    <n v="2250000000"/>
    <n v="2000000000"/>
    <n v="0"/>
    <n v="0"/>
    <m/>
    <n v="0"/>
    <n v="4250000000"/>
  </r>
  <r>
    <m/>
    <m/>
    <x v="1"/>
    <s v="3.1.3."/>
    <s v="Gestion predial Vial"/>
    <m/>
    <m/>
    <m/>
    <m/>
    <m/>
    <x v="1"/>
    <n v="2"/>
    <s v="Numero"/>
    <s v="Incremento"/>
    <m/>
    <n v="9058008662"/>
    <n v="0"/>
    <n v="0"/>
    <n v="0"/>
    <n v="2941991338"/>
    <m/>
    <n v="0"/>
    <n v="12000000000"/>
  </r>
  <r>
    <m/>
    <m/>
    <x v="1"/>
    <s v="3.1.9."/>
    <s v="Puente construido en vía urbana existente"/>
    <m/>
    <m/>
    <m/>
    <m/>
    <m/>
    <x v="1"/>
    <n v="1"/>
    <s v="Numero"/>
    <s v="Incremento"/>
    <m/>
    <n v="0"/>
    <n v="816516594"/>
    <n v="79183483406"/>
    <n v="0"/>
    <n v="0"/>
    <m/>
    <n v="0"/>
    <n v="80000000000"/>
  </r>
  <r>
    <m/>
    <m/>
    <x v="1"/>
    <s v="3.1.2."/>
    <s v="Estudios y Diseños Viales (Gestión con Asociaciones Público Populares y Público Privadas)"/>
    <m/>
    <s v="FORTALECIMIENTO A LA INFRAESTRUCTURA VIAL EN EL MUNICIPIO DE POPAYAN"/>
    <n v="4910722928"/>
    <n v="4930666803"/>
    <n v="9841389731"/>
    <x v="10"/>
    <n v="4"/>
    <s v="Numero"/>
    <s v="Incremento"/>
    <m/>
    <n v="0"/>
    <n v="2250000000"/>
    <n v="2000000000"/>
    <n v="0"/>
    <n v="0"/>
    <m/>
    <n v="0"/>
    <n v="4250000000"/>
  </r>
  <r>
    <m/>
    <m/>
    <x v="1"/>
    <s v="3.1.3."/>
    <s v="Gestion predial Vial"/>
    <m/>
    <m/>
    <m/>
    <m/>
    <m/>
    <x v="1"/>
    <n v="2"/>
    <s v="Numero"/>
    <s v="Incremento"/>
    <m/>
    <n v="9058008662"/>
    <n v="0"/>
    <n v="0"/>
    <n v="0"/>
    <n v="2941991338"/>
    <m/>
    <n v="0"/>
    <n v="12000000000"/>
  </r>
  <r>
    <m/>
    <m/>
    <x v="1"/>
    <s v="3.1.4."/>
    <s v="Vía terciaria mejorada"/>
    <m/>
    <m/>
    <m/>
    <m/>
    <m/>
    <x v="1"/>
    <n v="20"/>
    <s v="Km"/>
    <s v="Incremento"/>
    <m/>
    <n v="5955592834"/>
    <n v="7124983406"/>
    <n v="258000000000"/>
    <n v="0"/>
    <n v="0"/>
    <m/>
    <n v="0"/>
    <n v="271080576240"/>
  </r>
  <r>
    <m/>
    <m/>
    <x v="1"/>
    <s v="3.1.5."/>
    <s v="Vía terciaria con mantenimiento periódico o rutinario"/>
    <m/>
    <m/>
    <m/>
    <m/>
    <m/>
    <x v="1"/>
    <n v="800"/>
    <s v="Km"/>
    <s v="Incremento"/>
    <m/>
    <n v="3600000000"/>
    <n v="0"/>
    <n v="0"/>
    <n v="0"/>
    <n v="0"/>
    <m/>
    <n v="0"/>
    <n v="3600000000"/>
  </r>
  <r>
    <m/>
    <m/>
    <x v="1"/>
    <s v="3.1.6."/>
    <s v="Vía urbana mejorada"/>
    <m/>
    <m/>
    <m/>
    <m/>
    <m/>
    <x v="1"/>
    <n v="10"/>
    <s v="Km"/>
    <s v="Incremento"/>
    <m/>
    <n v="4826794021"/>
    <n v="9761091017"/>
    <n v="21354106300"/>
    <n v="0"/>
    <n v="0"/>
    <m/>
    <n v="0"/>
    <n v="35941991338"/>
  </r>
  <r>
    <m/>
    <m/>
    <x v="1"/>
    <s v="3.1.7."/>
    <s v="Vía urbana con mantenimiento periódico o rutinario"/>
    <m/>
    <m/>
    <m/>
    <m/>
    <m/>
    <x v="1"/>
    <n v="40"/>
    <s v="Km"/>
    <s v="Incremento"/>
    <m/>
    <n v="354000000"/>
    <n v="66000000"/>
    <n v="0"/>
    <n v="0"/>
    <n v="0"/>
    <m/>
    <n v="0"/>
    <n v="420000000"/>
  </r>
  <r>
    <m/>
    <m/>
    <x v="1"/>
    <s v="3.1.8."/>
    <s v="Puente de vía urbana rehabilitado"/>
    <m/>
    <m/>
    <m/>
    <m/>
    <m/>
    <x v="1"/>
    <n v="5"/>
    <s v="Numero"/>
    <s v="Incremento"/>
    <m/>
    <n v="0"/>
    <n v="600000000"/>
    <n v="0"/>
    <n v="0"/>
    <n v="0"/>
    <m/>
    <n v="0"/>
    <n v="600000000"/>
  </r>
  <r>
    <m/>
    <m/>
    <x v="1"/>
    <s v="3.1.9."/>
    <s v="Puente construido en vía urbana existente"/>
    <m/>
    <m/>
    <m/>
    <m/>
    <m/>
    <x v="1"/>
    <n v="1"/>
    <s v="Numero"/>
    <s v="Incremento"/>
    <m/>
    <n v="0"/>
    <n v="816516594"/>
    <n v="79183483406"/>
    <n v="0"/>
    <n v="0"/>
    <m/>
    <n v="0"/>
    <n v="80000000000"/>
  </r>
  <r>
    <m/>
    <m/>
    <x v="1"/>
    <s v="3.1.10."/>
    <s v="Andén construido"/>
    <m/>
    <m/>
    <m/>
    <m/>
    <m/>
    <x v="1"/>
    <n v="4800"/>
    <s v="Metros"/>
    <s v="Incremento"/>
    <m/>
    <n v="400000000"/>
    <n v="1348373572"/>
    <n v="0"/>
    <n v="0"/>
    <n v="0"/>
    <m/>
    <n v="0"/>
    <n v="1748373572"/>
  </r>
  <r>
    <m/>
    <m/>
    <x v="1"/>
    <s v="3.1.11."/>
    <s v="Vías del SETP"/>
    <m/>
    <s v="APORTES A MOVILIDAD FUTURA PARA EL SISTEMA ESTRATEGICO DE TRANSPORTE EN EL MUNICIPIO DE POPAYAN"/>
    <n v="1576030000"/>
    <n v="0"/>
    <n v="1576030000"/>
    <x v="10"/>
    <n v="2"/>
    <s v="Km"/>
    <s v="Incremento"/>
    <m/>
    <n v="6969423760"/>
    <m/>
    <m/>
    <m/>
    <m/>
    <m/>
    <m/>
    <n v="6969423760"/>
  </r>
  <r>
    <m/>
    <m/>
    <x v="1"/>
    <s v="3.1.12."/>
    <s v="Fortalecimiento institucional de la Secretaría"/>
    <m/>
    <s v="FORTALECIMIENTO DE LOS PROCESOS ADMINISTRATIVOS E INSTITUCIONALES DE LA SECRETARÍA DE INFRAESTRUCTURA"/>
    <n v="2055141168"/>
    <n v="655411348"/>
    <n v="2710552516"/>
    <x v="10"/>
    <n v="4"/>
    <s v="Numero"/>
    <s v="Mantenimiento"/>
    <m/>
    <n v="8436109833"/>
    <n v="2352811140"/>
    <n v="0"/>
    <n v="0"/>
    <n v="0"/>
    <m/>
    <n v="0"/>
    <n v="10788920973"/>
  </r>
  <r>
    <m/>
    <n v="3.3"/>
    <x v="52"/>
    <s v="3.3.1."/>
    <s v="Red de ciclo rutas señalizadas"/>
    <m/>
    <s v="MODERNIZACIÓN DE LA INFRAESTRUCTURA DE SEGURIDAD VIAL PARA LA MOVILIDAD EN EL MUNICIPIO DE POPAYÁN"/>
    <n v="2063400000"/>
    <n v="0"/>
    <n v="2063400000"/>
    <x v="11"/>
    <n v="1500"/>
    <s v="Metros lineales"/>
    <s v="Incremento "/>
    <s v="Corresponsabilidad._x000a_Transito, Movilidad e Infraestructura."/>
    <n v="1700000000"/>
    <n v="0"/>
    <n v="0"/>
    <n v="0"/>
    <n v="0"/>
    <m/>
    <n v="0"/>
    <n v="1700000000"/>
  </r>
  <r>
    <m/>
    <m/>
    <x v="1"/>
    <s v="3.3.2."/>
    <s v="Sistema de bicicletas públicas modernizado "/>
    <m/>
    <m/>
    <m/>
    <m/>
    <m/>
    <x v="1"/>
    <n v="3"/>
    <s v="Número"/>
    <s v="Mantenimiento"/>
    <m/>
    <n v="94504000"/>
    <n v="0"/>
    <n v="0"/>
    <n v="0"/>
    <n v="0"/>
    <m/>
    <n v="0"/>
    <n v="94504000"/>
  </r>
  <r>
    <m/>
    <m/>
    <x v="1"/>
    <s v="3.3.3"/>
    <s v="Proyectos de urbanismo táctico "/>
    <m/>
    <m/>
    <m/>
    <m/>
    <m/>
    <x v="1"/>
    <n v="12"/>
    <s v="Número"/>
    <s v="Incremento"/>
    <s v="Se ajusta la meta a 12 documentos."/>
    <n v="1600000000"/>
    <n v="0"/>
    <n v="0"/>
    <n v="0"/>
    <n v="0"/>
    <m/>
    <n v="0"/>
    <n v="1600000000"/>
  </r>
  <r>
    <m/>
    <m/>
    <x v="1"/>
    <s v="3.3.4."/>
    <s v="Señalización vial"/>
    <m/>
    <m/>
    <m/>
    <m/>
    <m/>
    <x v="1"/>
    <n v="20000"/>
    <s v="Metros lineales"/>
    <s v="Incremento "/>
    <s v="Revisar la meta."/>
    <n v="1649878000"/>
    <n v="0"/>
    <n v="0"/>
    <n v="0"/>
    <n v="0"/>
    <m/>
    <n v="0"/>
    <n v="1649878000"/>
  </r>
  <r>
    <m/>
    <m/>
    <x v="1"/>
    <s v="3.3.5."/>
    <s v="Pasos peatonales seguros "/>
    <m/>
    <m/>
    <m/>
    <m/>
    <m/>
    <x v="1"/>
    <n v="1500"/>
    <s v="Metros lineales"/>
    <s v="Incremento "/>
    <m/>
    <n v="500351375"/>
    <n v="0"/>
    <n v="799648625"/>
    <n v="0"/>
    <n v="0"/>
    <m/>
    <n v="0"/>
    <n v="1300000000"/>
  </r>
  <r>
    <m/>
    <m/>
    <x v="1"/>
    <s v="3.3.6."/>
    <s v="Modernización red semafórica"/>
    <m/>
    <m/>
    <m/>
    <m/>
    <m/>
    <x v="1"/>
    <n v="420"/>
    <s v="Número"/>
    <s v="Mantenimiento"/>
    <m/>
    <n v="2394756000"/>
    <n v="0"/>
    <n v="0"/>
    <n v="0"/>
    <n v="0"/>
    <m/>
    <n v="0"/>
    <n v="2394756000"/>
  </r>
  <r>
    <m/>
    <n v="3.4"/>
    <x v="53"/>
    <s v="3.4.9."/>
    <s v="Plan Estratégico de Seguridad Vial "/>
    <m/>
    <m/>
    <m/>
    <m/>
    <m/>
    <x v="1"/>
    <n v="1"/>
    <s v="Número"/>
    <s v="Incremento "/>
    <s v="Corresponsabilidad.Ciudad Moderna._x000a_Movilidad futura._x000a_Gobierno."/>
    <n v="620000000"/>
    <n v="0"/>
    <n v="0"/>
    <n v="0"/>
    <n v="0"/>
    <m/>
    <n v="0"/>
    <n v="620000000"/>
  </r>
  <r>
    <m/>
    <n v="3.5"/>
    <x v="54"/>
    <s v="3.5.1."/>
    <s v="Plan de zonas de estacionamiento regulado"/>
    <m/>
    <m/>
    <m/>
    <m/>
    <m/>
    <x v="1"/>
    <n v="1"/>
    <s v="Número"/>
    <s v="Incremento "/>
    <s v="Se modifica la línea base."/>
    <n v="254175600"/>
    <n v="0"/>
    <n v="0"/>
    <n v="0"/>
    <n v="0"/>
    <m/>
    <n v="0"/>
    <n v="254175600"/>
  </r>
  <r>
    <m/>
    <m/>
    <x v="1"/>
    <s v="3.5.2."/>
    <s v="Zonas de estacionamiento regulado "/>
    <m/>
    <m/>
    <m/>
    <m/>
    <m/>
    <x v="1"/>
    <n v="25"/>
    <s v="Número"/>
    <s v="Incremento "/>
    <m/>
    <n v="0"/>
    <n v="0"/>
    <n v="1300000000"/>
    <n v="0"/>
    <n v="0"/>
    <m/>
    <n v="0"/>
    <n v="1300000000"/>
  </r>
  <r>
    <m/>
    <n v="3.3"/>
    <x v="52"/>
    <s v="3.3.6."/>
    <s v="Modernización red semafórica"/>
    <m/>
    <s v="ESTRATEGIA DE GESTIÓN TECNOLÓGICA PARA LA OPTIMIZACIÓN DEL TRÁNSITO, MEJORA DE LA SEGURIDAD VIAL Y EFICIENCIA EN LA MOVILIDAD DEL MUNICIPIO DE POPAYÁN"/>
    <n v="600000000"/>
    <n v="0"/>
    <n v="0"/>
    <x v="11"/>
    <n v="420"/>
    <s v="Número"/>
    <s v="Mantenimiento"/>
    <m/>
    <n v="2394756000"/>
    <n v="0"/>
    <n v="0"/>
    <n v="0"/>
    <n v="0"/>
    <m/>
    <n v="0"/>
    <n v="2394756000"/>
  </r>
  <r>
    <m/>
    <n v="3.4"/>
    <x v="53"/>
    <s v="3.4.1."/>
    <s v="Diseño Centro de Gestión, Control e Información de Movilidad "/>
    <m/>
    <m/>
    <m/>
    <m/>
    <m/>
    <x v="1"/>
    <n v="1"/>
    <s v="Número"/>
    <s v="Incremento "/>
    <m/>
    <n v="450000000"/>
    <n v="0"/>
    <n v="0"/>
    <n v="0"/>
    <n v="0"/>
    <m/>
    <n v="0"/>
    <n v="450000000"/>
  </r>
  <r>
    <m/>
    <m/>
    <x v="1"/>
    <s v="3.4.3."/>
    <s v="Fortalecimiento institucional de la secretaría "/>
    <m/>
    <s v="OPTIMIZACIÓN DE CAPACIDADES INSTITUCIONALES PARA EL CONTROL Y SEGURIDAD VIAL DEL MUNICIPIO DE POPAYÁN"/>
    <n v="6803000000"/>
    <n v="0"/>
    <n v="6803000000"/>
    <x v="11"/>
    <n v="1"/>
    <s v="Número"/>
    <s v="Mantenimiento"/>
    <s v="La mesa técnica recomiendase tenga en cuenta el fortalecimiento de la estructura operativa y la administrativa."/>
    <n v="20800000000"/>
    <n v="0"/>
    <n v="0"/>
    <n v="0"/>
    <n v="0"/>
    <m/>
    <n v="0"/>
    <n v="20800000000"/>
  </r>
  <r>
    <m/>
    <m/>
    <x v="1"/>
    <s v="3.4.4."/>
    <s v="Ampliación de la sede de la Secretaría de Tránsito"/>
    <m/>
    <m/>
    <m/>
    <m/>
    <m/>
    <x v="1"/>
    <n v="1"/>
    <s v="Número"/>
    <s v="Incremento "/>
    <s v="Se crea el producto, puesto que no se había tenido en cuenta"/>
    <n v="4000000000"/>
    <m/>
    <m/>
    <m/>
    <m/>
    <m/>
    <m/>
    <n v="4000000000"/>
  </r>
  <r>
    <m/>
    <m/>
    <x v="1"/>
    <s v="3.4.5."/>
    <s v="Control y seguridad vial "/>
    <m/>
    <m/>
    <m/>
    <m/>
    <m/>
    <x v="1"/>
    <n v="1"/>
    <s v="Número"/>
    <s v="Mantenimiento"/>
    <m/>
    <n v="3223626000"/>
    <n v="0"/>
    <n v="0"/>
    <n v="0"/>
    <n v="0"/>
    <m/>
    <n v="0"/>
    <n v="3223626000"/>
  </r>
  <r>
    <m/>
    <m/>
    <x v="1"/>
    <s v="3.4.7."/>
    <s v="Planes de Movilidad Escolar. "/>
    <m/>
    <s v="TRANSFORMANDO LA MOVILIDAD: HACIA UNA CULTURA DE SEGURIDAD Y RESPETO VIAL EN EL MUNICIPIO DE POPAYÁN"/>
    <n v="1003400000"/>
    <n v="0"/>
    <n v="1003400000"/>
    <x v="11"/>
    <n v="1"/>
    <s v="Número"/>
    <s v="Incremento "/>
    <m/>
    <n v="994175600"/>
    <n v="0"/>
    <n v="0"/>
    <n v="0"/>
    <n v="0"/>
    <m/>
    <n v="0"/>
    <n v="994175600"/>
  </r>
  <r>
    <m/>
    <m/>
    <x v="1"/>
    <s v="3.4.8."/>
    <s v="Plan local de seguridad vial del municipio de Popayán"/>
    <m/>
    <m/>
    <m/>
    <m/>
    <m/>
    <x v="1"/>
    <n v="1"/>
    <s v="Número"/>
    <s v="Incremento "/>
    <m/>
    <n v="887370425"/>
    <n v="0"/>
    <n v="0"/>
    <n v="0"/>
    <n v="0"/>
    <m/>
    <n v="0"/>
    <n v="887370425"/>
  </r>
  <r>
    <m/>
    <m/>
    <x v="1"/>
    <s v="3.4.9."/>
    <s v="Plan Estratégico de Seguridad Vial "/>
    <m/>
    <m/>
    <m/>
    <m/>
    <m/>
    <x v="1"/>
    <n v="1"/>
    <s v="Número"/>
    <s v="Incremento "/>
    <s v="Corresponsabilidad.Ciudad Moderna._x000a_Movilidad futura._x000a_Gobierno."/>
    <n v="620000000"/>
    <n v="0"/>
    <n v="0"/>
    <n v="0"/>
    <n v="0"/>
    <m/>
    <n v="0"/>
    <n v="620000000"/>
  </r>
  <r>
    <m/>
    <n v="3.5"/>
    <x v="54"/>
    <s v="3.5.1."/>
    <s v="Plan de zonas de estacionamiento regulado"/>
    <m/>
    <m/>
    <m/>
    <m/>
    <m/>
    <x v="1"/>
    <n v="1"/>
    <s v="Número"/>
    <s v="Incremento "/>
    <s v="Se modifica la línea base."/>
    <n v="254175600"/>
    <n v="0"/>
    <n v="0"/>
    <n v="0"/>
    <n v="0"/>
    <m/>
    <n v="0"/>
    <n v="254175600"/>
  </r>
  <r>
    <m/>
    <m/>
    <x v="1"/>
    <s v="3.5.2."/>
    <s v="Zonas de estacionamiento regulado "/>
    <m/>
    <m/>
    <m/>
    <m/>
    <m/>
    <x v="1"/>
    <n v="25"/>
    <s v="Número"/>
    <s v="Incremento "/>
    <m/>
    <n v="0"/>
    <n v="0"/>
    <n v="1300000000"/>
    <n v="0"/>
    <n v="0"/>
    <m/>
    <n v="0"/>
    <n v="1300000000"/>
  </r>
  <r>
    <m/>
    <m/>
    <x v="1"/>
    <s v="3.5.3"/>
    <s v="Estrategia de cultura ciudanía de seguridad vial"/>
    <m/>
    <m/>
    <m/>
    <m/>
    <m/>
    <x v="1"/>
    <n v="1"/>
    <s v="Número"/>
    <s v="Mantenimiento"/>
    <s v="Se ajusta la línea base."/>
    <n v="0"/>
    <n v="0"/>
    <n v="0"/>
    <n v="0"/>
    <n v="3050107200"/>
    <m/>
    <n v="0"/>
    <n v="3050107200"/>
  </r>
  <r>
    <s v="POPAYÁN HABITABLE Y SOSTENIBLE"/>
    <n v="4.0999999999999996"/>
    <x v="55"/>
    <s v="4.1.1."/>
    <s v="Plan de ordenamiento territorial adoptado"/>
    <m/>
    <s v="FORTALECIMIENTO DE LA PLANIFICACIÓN Y GESTIÓN DEL ORDENAMIENTO TERRITORIAL PARA LA VIGENCIA 2025 EN EL MUNICIPIO DE POPAYÁN "/>
    <n v="3311900000"/>
    <n v="0"/>
    <n v="3311900000"/>
    <x v="4"/>
    <n v="1"/>
    <s v="Número"/>
    <s v="Incremento"/>
    <m/>
    <n v="733900000"/>
    <s v="-"/>
    <s v="-"/>
    <s v="-"/>
    <s v="-"/>
    <m/>
    <s v="-"/>
    <n v="733900000"/>
  </r>
  <r>
    <m/>
    <m/>
    <x v="1"/>
    <s v="4.1.2."/>
    <s v="Ejercicio de control físico en zonas urbanas y rurales"/>
    <m/>
    <m/>
    <m/>
    <m/>
    <m/>
    <x v="1"/>
    <n v="8"/>
    <s v="Número"/>
    <s v="Incremento"/>
    <m/>
    <n v="888123000"/>
    <s v="-"/>
    <s v="-"/>
    <s v="-"/>
    <s v="-"/>
    <m/>
    <s v="-"/>
    <n v="888123000"/>
  </r>
  <r>
    <m/>
    <m/>
    <x v="1"/>
    <s v="4.1.3"/>
    <s v="Implementación del POT vigente (Asistencia técnica y normativa)"/>
    <m/>
    <m/>
    <m/>
    <m/>
    <m/>
    <x v="1"/>
    <n v="1"/>
    <s v="Número"/>
    <s v="Mantenimiento"/>
    <m/>
    <n v="156085000"/>
    <s v="-"/>
    <s v="-"/>
    <s v="-"/>
    <s v="-"/>
    <m/>
    <s v="-"/>
    <n v="156085000"/>
  </r>
  <r>
    <m/>
    <m/>
    <x v="1"/>
    <s v="4.1.4."/>
    <s v="Seguimiento y evaluación del POT"/>
    <m/>
    <m/>
    <m/>
    <m/>
    <m/>
    <x v="1"/>
    <n v="4"/>
    <s v="Número"/>
    <s v="Incremento"/>
    <m/>
    <n v="156085000"/>
    <s v="-"/>
    <s v="-"/>
    <s v="-"/>
    <s v="-"/>
    <m/>
    <s v="-"/>
    <n v="156085000"/>
  </r>
  <r>
    <m/>
    <m/>
    <x v="1"/>
    <s v="4.1.5."/>
    <s v="Curaduría social en operación"/>
    <m/>
    <m/>
    <m/>
    <m/>
    <m/>
    <x v="1"/>
    <n v="33"/>
    <s v="Número"/>
    <s v="Mantenimiento"/>
    <s v="Especificar en el texto el fortalecimiento de la curaduría cero."/>
    <n v="400000000"/>
    <s v="-"/>
    <s v="-"/>
    <s v="-"/>
    <s v="-"/>
    <m/>
    <s v="-"/>
    <n v="400000000"/>
  </r>
  <r>
    <m/>
    <n v="4.2"/>
    <x v="56"/>
    <s v="4.2.1."/>
    <s v="PEMP"/>
    <m/>
    <s v="IMPLEMENTACIÓN DE ACCIONES DE DINAMIZACIÓN Y CONSERVACIÓN DEL PATRIMONIO MATERIAL INMUEBLE DEL MUNICIPIO DE POPAYÁN"/>
    <n v="845500000"/>
    <n v="0"/>
    <n v="845500000"/>
    <x v="4"/>
    <n v="1"/>
    <s v="Número"/>
    <s v="Incremento"/>
    <m/>
    <n v="353600000"/>
    <s v="-"/>
    <s v="-"/>
    <s v="-"/>
    <s v="-"/>
    <m/>
    <s v="-"/>
    <n v="353600000"/>
  </r>
  <r>
    <m/>
    <m/>
    <x v="1"/>
    <s v="4.2.2."/>
    <s v="Dinamización del patrimonio"/>
    <m/>
    <m/>
    <m/>
    <m/>
    <m/>
    <x v="1"/>
    <n v="4"/>
    <s v="Número"/>
    <s v="Incremento"/>
    <m/>
    <n v="216000000"/>
    <s v="-"/>
    <s v="-"/>
    <s v="-"/>
    <s v="-"/>
    <m/>
    <s v="-"/>
    <n v="216000000"/>
  </r>
  <r>
    <m/>
    <m/>
    <x v="1"/>
    <s v="4.3.4."/>
    <s v="Obras priorizadas por la comunidad urbana"/>
    <s v="24-9-19-001-02565"/>
    <s v="CONTRIBUCIÓN AL PROGRAMA DE INFRAESTRUCTURA PARA EL MEJORAMIENTO INTEGRAL DE BIENES INMUEBLES Y ESPACIO PUBLICO EN BARRIOS, COMUNAS Y CORREGIMIENTOS EN EL MUNICIPIO DE POPAYAN"/>
    <n v="0"/>
    <n v="3748433227"/>
    <n v="3748433227"/>
    <x v="10"/>
    <n v="150"/>
    <s v="Número"/>
    <s v="Incremento"/>
    <m/>
    <n v="0"/>
    <n v="8784005797"/>
    <n v="0"/>
    <n v="0"/>
    <n v="0"/>
    <m/>
    <n v="0"/>
    <n v="8784005797"/>
  </r>
  <r>
    <m/>
    <m/>
    <x v="1"/>
    <s v="4.3.5."/>
    <s v="Obras priorizadas por la comunidad rural"/>
    <m/>
    <m/>
    <m/>
    <m/>
    <m/>
    <x v="1"/>
    <n v="150"/>
    <s v="Numero"/>
    <s v="Incremento"/>
    <m/>
    <n v="0"/>
    <n v="6209727114"/>
    <n v="0"/>
    <n v="0"/>
    <n v="0"/>
    <m/>
    <n v="0"/>
    <n v="6209727114"/>
  </r>
  <r>
    <m/>
    <m/>
    <x v="1"/>
    <s v="4.3.6."/>
    <s v="Plantas de beneficio animal adecuadas"/>
    <m/>
    <s v="FORTALECIMIENTO DE LA INFRAESTRUCTURA DEL CENTRO DE BENEFICIO ANIMAL EN EL MUNICIPIO DE POPAYAN"/>
    <n v="593481426"/>
    <n v="0"/>
    <n v="593481426"/>
    <x v="10"/>
    <n v="2"/>
    <s v="Número"/>
    <s v="Mantenimiento"/>
    <m/>
    <n v="2425998188"/>
    <n v="0"/>
    <n v="0"/>
    <n v="0"/>
    <n v="0"/>
    <m/>
    <n v="0"/>
    <n v="2425998188"/>
  </r>
  <r>
    <m/>
    <n v="4.4000000000000004"/>
    <x v="57"/>
    <s v="4.4.1."/>
    <s v="Plan maestro de espacio público y seguimiento"/>
    <m/>
    <s v="ESPACIO PÚBLICO LIBRE PARA POPAYÁN"/>
    <n v="975000000"/>
    <n v="0"/>
    <n v="975000000"/>
    <x v="0"/>
    <n v="4"/>
    <s v="Número"/>
    <s v="Incremento"/>
    <m/>
    <n v="100000000"/>
    <n v="0"/>
    <n v="0"/>
    <n v="0"/>
    <n v="0"/>
    <m/>
    <n v="0"/>
    <n v="100000000"/>
  </r>
  <r>
    <m/>
    <m/>
    <x v="1"/>
    <s v="4.4.2."/>
    <s v="Estrategia de promoción del buen uso del espacio público"/>
    <m/>
    <m/>
    <m/>
    <m/>
    <m/>
    <x v="1"/>
    <n v="1"/>
    <s v="Número"/>
    <s v="Mantenimiento"/>
    <m/>
    <n v="313178789.43710399"/>
    <n v="0"/>
    <n v="0"/>
    <n v="0"/>
    <n v="0"/>
    <m/>
    <n v="0"/>
    <n v="313178789.43710399"/>
  </r>
  <r>
    <m/>
    <m/>
    <x v="1"/>
    <s v="4.4.3."/>
    <s v="Sistema de protección al consumidor"/>
    <m/>
    <m/>
    <m/>
    <m/>
    <m/>
    <x v="1"/>
    <n v="1"/>
    <s v="Número"/>
    <s v="Mantenimiento"/>
    <m/>
    <n v="157995132.25850999"/>
    <n v="0"/>
    <n v="0"/>
    <n v="0"/>
    <n v="0"/>
    <m/>
    <n v="0"/>
    <n v="157995132.25850999"/>
  </r>
  <r>
    <m/>
    <m/>
    <x v="1"/>
    <s v="4.4.4."/>
    <s v="Política pública de espacio público"/>
    <m/>
    <m/>
    <m/>
    <m/>
    <m/>
    <x v="1"/>
    <n v="1"/>
    <s v="Número"/>
    <s v="Incremento"/>
    <m/>
    <n v="82938514.857510641"/>
    <n v="0"/>
    <n v="0"/>
    <n v="0"/>
    <n v="0"/>
    <m/>
    <n v="0"/>
    <n v="82938514.857510641"/>
  </r>
  <r>
    <m/>
    <m/>
    <x v="1"/>
    <s v="4.5.6."/>
    <s v="Mejoramiento de Vivienda en sitio propio (urbano y rural)"/>
    <s v="24-9-19-001-02591"/>
    <s v="APORTES MUNICIPALES PARA PROGRAMAS DE MEJORAMIENTO DE VIVIENDA EN EL MUNICIPIO DE POPAYAN"/>
    <n v="761564533"/>
    <n v="5529931683"/>
    <n v="6291496216"/>
    <x v="10"/>
    <n v="1000"/>
    <s v="Numero"/>
    <s v="Incremento"/>
    <s v="Especificar rural y urbano"/>
    <n v="580501088"/>
    <n v="6978729210"/>
    <n v="12440769702"/>
    <n v="0"/>
    <n v="0"/>
    <m/>
    <n v="0"/>
    <n v="20000000000"/>
  </r>
  <r>
    <m/>
    <n v="4.5999999999999996"/>
    <x v="58"/>
    <s v="4.6.1."/>
    <s v="Transferencias de subsidios acueducto, PDA, Aseo."/>
    <m/>
    <s v="APOYO AL PROGRAMA DE AGUA POTABLE, SANEAMIENTO BASICO Y ASEO DOMICILIARIO EN EL MUNICIPIO DE POPAYAN"/>
    <n v="10263910374"/>
    <n v="5882569845"/>
    <n v="16146480219"/>
    <x v="10"/>
    <n v="41249857942.508499"/>
    <s v="Pesos"/>
    <s v="Incremento"/>
    <m/>
    <n v="34261440670"/>
    <n v="6988417273"/>
    <n v="0"/>
    <n v="0"/>
    <n v="0"/>
    <m/>
    <n v="0"/>
    <n v="41249857943"/>
  </r>
  <r>
    <m/>
    <m/>
    <x v="1"/>
    <s v="4.6.2."/>
    <s v="Estudios y diseños de colectores sanitarios"/>
    <m/>
    <m/>
    <m/>
    <m/>
    <m/>
    <x v="1"/>
    <n v="4"/>
    <s v="Numero"/>
    <s v="Incremento"/>
    <m/>
    <n v="0"/>
    <n v="1500000000"/>
    <n v="0"/>
    <n v="0"/>
    <n v="0"/>
    <m/>
    <n v="0"/>
    <n v="1500000000"/>
  </r>
  <r>
    <m/>
    <m/>
    <x v="1"/>
    <s v="4.6.3."/>
    <s v="Construcción de colectores sanitarios"/>
    <m/>
    <m/>
    <m/>
    <m/>
    <m/>
    <x v="1"/>
    <n v="4"/>
    <s v="Numero"/>
    <s v="Incremento"/>
    <m/>
    <n v="0"/>
    <n v="14500000000"/>
    <n v="0"/>
    <n v="0"/>
    <n v="0"/>
    <m/>
    <n v="0"/>
    <n v="14500000000"/>
  </r>
  <r>
    <m/>
    <m/>
    <x v="1"/>
    <s v="4.6.4."/>
    <s v="Construcción de colectores para alcantarillado pluvial"/>
    <m/>
    <m/>
    <m/>
    <m/>
    <m/>
    <x v="1"/>
    <n v="1"/>
    <s v="Numero"/>
    <s v="Incremento"/>
    <m/>
    <m/>
    <n v="500000000"/>
    <m/>
    <m/>
    <m/>
    <m/>
    <m/>
    <n v="500000000"/>
  </r>
  <r>
    <m/>
    <m/>
    <x v="1"/>
    <s v="4.6.5."/>
    <s v="Ampliacion de redes de gas"/>
    <m/>
    <m/>
    <m/>
    <m/>
    <m/>
    <x v="1"/>
    <n v="1"/>
    <s v="Kilometros"/>
    <s v="Incremento"/>
    <m/>
    <n v="0"/>
    <n v="700000000"/>
    <n v="0"/>
    <n v="0"/>
    <n v="0"/>
    <m/>
    <n v="0"/>
    <n v="700000000"/>
  </r>
  <r>
    <m/>
    <m/>
    <x v="1"/>
    <s v="4.6.6."/>
    <s v="Ampliacion de redes de electricidad"/>
    <m/>
    <m/>
    <m/>
    <m/>
    <m/>
    <x v="1"/>
    <n v="1"/>
    <s v="Kilometros"/>
    <s v="Incremento"/>
    <m/>
    <m/>
    <n v="0"/>
    <n v="0"/>
    <n v="0"/>
    <n v="1200000000"/>
    <m/>
    <n v="0"/>
    <n v="1200000000"/>
  </r>
  <r>
    <m/>
    <m/>
    <x v="1"/>
    <s v="4.6.7."/>
    <s v="Municipio energetico, estudios y diseños"/>
    <m/>
    <m/>
    <m/>
    <m/>
    <m/>
    <x v="1"/>
    <n v="2"/>
    <s v="Numero"/>
    <s v="Incremento"/>
    <m/>
    <m/>
    <n v="0"/>
    <n v="0"/>
    <n v="0"/>
    <n v="500000000"/>
    <m/>
    <n v="0"/>
    <n v="500000000"/>
  </r>
  <r>
    <m/>
    <m/>
    <x v="1"/>
    <s v="4.6.8."/>
    <s v="Municipio energetico, energía fotovoltaica"/>
    <m/>
    <m/>
    <m/>
    <m/>
    <m/>
    <x v="1"/>
    <n v="100"/>
    <s v="Numero"/>
    <s v="Incremento"/>
    <m/>
    <m/>
    <n v="0"/>
    <n v="5246503734"/>
    <n v="0"/>
    <n v="1453496266"/>
    <m/>
    <n v="0"/>
    <n v="6700000000"/>
  </r>
  <r>
    <m/>
    <m/>
    <x v="1"/>
    <s v="4.6.9."/>
    <s v="Administración, operación y mantenimiento del sistema de alumbrado público"/>
    <m/>
    <m/>
    <m/>
    <m/>
    <m/>
    <x v="1"/>
    <n v="33507"/>
    <s v="Numero"/>
    <s v="Mantenimiento"/>
    <m/>
    <n v="59206018256"/>
    <m/>
    <m/>
    <m/>
    <m/>
    <m/>
    <m/>
    <n v="59206018256"/>
  </r>
  <r>
    <m/>
    <m/>
    <x v="1"/>
    <s v="4.6.10."/>
    <s v="Modernización del servicio de alumbrado público (Reposición de luminarias de sodio a LED)"/>
    <m/>
    <m/>
    <m/>
    <m/>
    <m/>
    <x v="1"/>
    <n v="2231"/>
    <s v="Numero"/>
    <s v="Incremento"/>
    <m/>
    <n v="10377714232"/>
    <m/>
    <m/>
    <m/>
    <m/>
    <m/>
    <m/>
    <n v="10377714232"/>
  </r>
  <r>
    <m/>
    <m/>
    <x v="1"/>
    <s v="4.6.11."/>
    <s v="Plan anual de alumbrado público"/>
    <m/>
    <m/>
    <m/>
    <m/>
    <m/>
    <x v="1"/>
    <n v="4"/>
    <s v="Numero"/>
    <s v="Incremento"/>
    <m/>
    <n v="15750000000"/>
    <m/>
    <m/>
    <m/>
    <m/>
    <m/>
    <m/>
    <n v="15750000000"/>
  </r>
  <r>
    <m/>
    <m/>
    <x v="1"/>
    <s v="4.6.12."/>
    <s v="Transición energética para la autosostenibidad del suministro de energía del alumbrado público (estudios y diseños)"/>
    <m/>
    <m/>
    <m/>
    <m/>
    <m/>
    <x v="1"/>
    <n v="2"/>
    <s v="Número"/>
    <s v="Incremento"/>
    <m/>
    <m/>
    <m/>
    <n v="1000000000"/>
    <m/>
    <m/>
    <m/>
    <m/>
    <n v="1000000000"/>
  </r>
  <r>
    <m/>
    <m/>
    <x v="1"/>
    <s v="4.6.13."/>
    <s v="Transición energética para la autosostenibidad del suministro de energía del alumbrado público (central fotovoltáica)"/>
    <m/>
    <m/>
    <m/>
    <m/>
    <m/>
    <x v="1"/>
    <n v="1"/>
    <s v="Número"/>
    <s v="Incremento"/>
    <m/>
    <m/>
    <m/>
    <n v="3000000000"/>
    <m/>
    <m/>
    <m/>
    <m/>
    <n v="3000000000"/>
  </r>
  <r>
    <m/>
    <m/>
    <x v="1"/>
    <s v="4.6.14."/>
    <s v="Alianza con la potabilización rural"/>
    <m/>
    <m/>
    <m/>
    <m/>
    <m/>
    <x v="1"/>
    <n v="15"/>
    <s v="Numero"/>
    <s v="Incremento"/>
    <m/>
    <n v="0"/>
    <n v="3000000000"/>
    <n v="7000000000"/>
    <n v="0"/>
    <n v="0"/>
    <m/>
    <n v="0"/>
    <n v="10000000000"/>
  </r>
  <r>
    <m/>
    <m/>
    <x v="1"/>
    <s v="4.6.15."/>
    <s v="Mantenimiento general del relleno sanitario el ojito con control y monitoreo de la calidad del recurso hidrico."/>
    <m/>
    <m/>
    <m/>
    <m/>
    <m/>
    <x v="1"/>
    <n v="1"/>
    <s v="Número"/>
    <s v="Mantenimiento"/>
    <m/>
    <n v="800000000"/>
    <n v="0"/>
    <n v="0"/>
    <n v="0"/>
    <n v="0"/>
    <m/>
    <n v="0"/>
    <n v="800000000"/>
  </r>
  <r>
    <m/>
    <m/>
    <x v="1"/>
    <s v="4.6.16."/>
    <s v="Construcción de estación de clasificación y aprovechamiento de residuos solidos. "/>
    <m/>
    <m/>
    <m/>
    <m/>
    <m/>
    <x v="1"/>
    <n v="1"/>
    <s v="Numero"/>
    <s v="Incremento"/>
    <s v="Creacion de producto"/>
    <n v="1000000000"/>
    <n v="0"/>
    <n v="25000000000"/>
    <n v="0"/>
    <n v="0"/>
    <m/>
    <n v="0"/>
    <n v="26000000000"/>
  </r>
  <r>
    <m/>
    <n v="4.7"/>
    <x v="59"/>
    <s v="4.7.1."/>
    <s v="Ampliación de red de acueducto"/>
    <m/>
    <m/>
    <m/>
    <m/>
    <m/>
    <x v="1"/>
    <n v="3000"/>
    <s v="Metros"/>
    <s v="Incremento"/>
    <m/>
    <m/>
    <n v="0"/>
    <n v="0"/>
    <n v="0"/>
    <n v="0"/>
    <m/>
    <n v="1500000000"/>
    <n v="1500000000"/>
  </r>
  <r>
    <m/>
    <m/>
    <x v="1"/>
    <s v="4.7.2."/>
    <s v="Ampliación capacidad de planta Palacé"/>
    <m/>
    <m/>
    <m/>
    <m/>
    <m/>
    <x v="1"/>
    <n v="0.5"/>
    <s v="Número"/>
    <s v="Incremento"/>
    <m/>
    <m/>
    <m/>
    <n v="52000000000"/>
    <n v="0"/>
    <n v="0"/>
    <m/>
    <n v="20000000000"/>
    <n v="72000000000"/>
  </r>
  <r>
    <m/>
    <m/>
    <x v="1"/>
    <s v="4.7.3."/>
    <s v="Optimización planta Palacé"/>
    <m/>
    <m/>
    <m/>
    <m/>
    <m/>
    <x v="1"/>
    <n v="1"/>
    <s v="Número"/>
    <s v="Incremento"/>
    <m/>
    <m/>
    <n v="0"/>
    <n v="0"/>
    <n v="0"/>
    <n v="0"/>
    <m/>
    <n v="1500000000"/>
    <n v="1500000000"/>
  </r>
  <r>
    <m/>
    <m/>
    <x v="1"/>
    <s v="4.7.4."/>
    <s v="Reposición de redes de acueducto"/>
    <m/>
    <m/>
    <m/>
    <m/>
    <m/>
    <x v="1"/>
    <n v="24000"/>
    <s v="Metros"/>
    <s v="Incremento"/>
    <m/>
    <m/>
    <m/>
    <n v="0"/>
    <n v="0"/>
    <n v="0"/>
    <m/>
    <n v="19000000000"/>
    <n v="19000000000"/>
  </r>
  <r>
    <m/>
    <m/>
    <x v="1"/>
    <s v="4.7.5."/>
    <s v="Ampliación de red de alcantarillado (Cauca V Cámara 154 - PTAR)"/>
    <m/>
    <m/>
    <m/>
    <m/>
    <m/>
    <x v="1"/>
    <n v="260"/>
    <s v="Metros"/>
    <s v="Incremento"/>
    <m/>
    <m/>
    <n v="0"/>
    <n v="0"/>
    <n v="0"/>
    <n v="0"/>
    <m/>
    <n v="3100000000"/>
    <n v="3100000000"/>
  </r>
  <r>
    <m/>
    <m/>
    <x v="1"/>
    <s v="4.7.6."/>
    <s v="Ampliación de red de alcantarillado (Interceptor Trujilo)"/>
    <m/>
    <m/>
    <m/>
    <m/>
    <m/>
    <x v="1"/>
    <n v="600"/>
    <s v="Metros"/>
    <s v="Incremento"/>
    <m/>
    <m/>
    <m/>
    <n v="0"/>
    <n v="0"/>
    <n v="0"/>
    <m/>
    <n v="2500000000"/>
    <n v="2500000000"/>
  </r>
  <r>
    <m/>
    <m/>
    <x v="1"/>
    <s v="4.7.7."/>
    <s v="Ampliación de red de alcantarillado (Ejido Izquierdo)"/>
    <m/>
    <m/>
    <m/>
    <m/>
    <m/>
    <x v="1"/>
    <n v="1000"/>
    <s v="Metros"/>
    <s v="Incremento"/>
    <m/>
    <m/>
    <n v="0"/>
    <n v="2000000000"/>
    <n v="0"/>
    <n v="0"/>
    <m/>
    <n v="0"/>
    <n v="2000000000"/>
  </r>
  <r>
    <m/>
    <m/>
    <x v="1"/>
    <s v="4.7.8."/>
    <s v="Ampliación de red de alcantarillado (Viaducto Molino Aeronautica)"/>
    <m/>
    <m/>
    <m/>
    <m/>
    <m/>
    <x v="1"/>
    <n v="20"/>
    <s v="Metros"/>
    <s v="Incremento"/>
    <m/>
    <m/>
    <n v="0"/>
    <n v="0"/>
    <n v="0"/>
    <n v="0"/>
    <m/>
    <n v="300000000"/>
    <n v="300000000"/>
  </r>
  <r>
    <m/>
    <m/>
    <x v="1"/>
    <s v="4.7.9."/>
    <s v="Reposición de redes de Alcantarillado"/>
    <m/>
    <m/>
    <m/>
    <m/>
    <m/>
    <x v="1"/>
    <n v="5000"/>
    <s v="Metros"/>
    <s v="Incremento"/>
    <m/>
    <m/>
    <n v="0"/>
    <n v="0"/>
    <n v="0"/>
    <n v="0"/>
    <m/>
    <n v="5110681315"/>
    <n v="5110681315"/>
  </r>
  <r>
    <m/>
    <m/>
    <x v="1"/>
    <s v="4.7.10."/>
    <s v="Saneamiento básico - Construcción PTAR"/>
    <m/>
    <m/>
    <m/>
    <m/>
    <m/>
    <x v="1"/>
    <n v="1"/>
    <s v="Número"/>
    <s v="Incremento"/>
    <m/>
    <m/>
    <m/>
    <n v="0"/>
    <n v="0"/>
    <m/>
    <n v="5586479512"/>
    <n v="25675129395"/>
    <n v="31261608907"/>
  </r>
  <r>
    <m/>
    <m/>
    <x v="1"/>
    <s v="4.7.11."/>
    <s v="Diseño Planes Maestros de Acueducto y Alcantarillado"/>
    <m/>
    <m/>
    <m/>
    <m/>
    <m/>
    <x v="1"/>
    <n v="1"/>
    <s v="Número"/>
    <s v="Incremento"/>
    <m/>
    <m/>
    <m/>
    <n v="30000000000"/>
    <n v="0"/>
    <n v="0"/>
    <m/>
    <n v="0"/>
    <n v="30000000000"/>
  </r>
  <r>
    <m/>
    <n v="4.5999999999999996"/>
    <x v="58"/>
    <s v="4.6.7."/>
    <s v="Municipio energetico, estudios y diseños"/>
    <s v="24-9-19-001-02596"/>
    <s v="ESTUDIOS Y DISEÑOS PARA LA IMPLEMENTACIÓN DEL PROGRAMA &quot;ALIANZA CON SERVICIOS PÚBLICOS DE CALIDAD&quot; PARA LA TRANSICIÓN ENERGETICA JUSTA, SEGURA CONFIABLE Y EFICIENTE EN EL MUNICIPIO DE POPAYÁN"/>
    <n v="250000000"/>
    <n v="0"/>
    <n v="250000000"/>
    <x v="10"/>
    <n v="2"/>
    <s v="Numero"/>
    <s v="Incremento"/>
    <m/>
    <m/>
    <n v="0"/>
    <n v="0"/>
    <n v="0"/>
    <n v="500000000"/>
    <m/>
    <n v="0"/>
    <n v="500000000"/>
  </r>
  <r>
    <m/>
    <m/>
    <x v="1"/>
    <s v="4.6.8."/>
    <s v="Municipio energetico, energía fotovoltaica"/>
    <m/>
    <s v="CONSTRUCCION DE OBRAS DE UNIDADES ENERGETICAS EN EL MUNICIPIO DE POPAYÁN"/>
    <n v="228165680"/>
    <n v="0"/>
    <n v="228165680"/>
    <x v="10"/>
    <n v="100"/>
    <s v="Numero"/>
    <s v="Incremento"/>
    <m/>
    <m/>
    <n v="0"/>
    <n v="5246503734"/>
    <n v="0"/>
    <n v="1453496266"/>
    <m/>
    <n v="0"/>
    <n v="6700000000"/>
  </r>
  <r>
    <m/>
    <m/>
    <x v="1"/>
    <s v="4.6.9."/>
    <s v="Administración, operación y mantenimiento del sistema de alumbrado público"/>
    <s v="24-9-19-001-02567"/>
    <s v="FORTALECIMIENTO DE LA GESTIÓN DEL SERVICIO DE ALUMBRADO PÚBLICO EN EL MUNICIPIO DE POPAYAN"/>
    <n v="20899743319"/>
    <n v="0"/>
    <n v="20899743319"/>
    <x v="10"/>
    <n v="33507"/>
    <s v="Numero"/>
    <s v="Mantenimiento"/>
    <m/>
    <n v="59206018256"/>
    <m/>
    <m/>
    <m/>
    <m/>
    <m/>
    <m/>
    <n v="59206018256"/>
  </r>
  <r>
    <m/>
    <m/>
    <x v="1"/>
    <d v="2015-06-04T00:00:00"/>
    <s v="Mantenimiento general del relleno sanitario el ojito con control y monitoreo de la calidad del recurso hidrico."/>
    <m/>
    <s v="ASISTENCIA EN LAS ACTIVIDADES POST - CLAUSURA DEL RELLENO SANITARIO EL OJITO DEL MUNICIPIO DE POPAYAN"/>
    <n v="194889939"/>
    <n v="0"/>
    <n v="194889939"/>
    <x v="10"/>
    <n v="1"/>
    <s v="Número"/>
    <s v="Mantenimiento"/>
    <m/>
    <m/>
    <m/>
    <m/>
    <m/>
    <m/>
    <m/>
    <m/>
    <m/>
  </r>
  <r>
    <m/>
    <n v="4.9000000000000004"/>
    <x v="60"/>
    <s v="4.9.1."/>
    <s v="Actualización de documentos de planificación en GRD"/>
    <m/>
    <s v="ADECUACIÓN DE MEDIDAS CORRECTIVAS Y PROSPECTIVAS DE ESCENARIOS CON CONDICIONES DE AMENAZA Y VULNERABILIDAD PRIORIZADOS, DESDE LOS PROGRAMAS DE CONOCIMIENTO, REDUCCIÓN Y MANEJO DEL RIESGO, PARA EL 2025 EN EL MUNICIPIO DE POPAYAN"/>
    <n v="9032090637"/>
    <n v="0"/>
    <n v="9032090637"/>
    <x v="12"/>
    <n v="2"/>
    <s v="Número"/>
    <s v="Incremento"/>
    <m/>
    <n v="542284800"/>
    <n v="0"/>
    <n v="0"/>
    <n v="0"/>
    <n v="0"/>
    <m/>
    <n v="0"/>
    <n v="542284800"/>
  </r>
  <r>
    <m/>
    <m/>
    <x v="1"/>
    <s v="4.9.2."/>
    <s v="Fortalecimiento de actores e instituciones en GRD"/>
    <m/>
    <m/>
    <m/>
    <m/>
    <m/>
    <x v="1"/>
    <n v="12"/>
    <s v="Número"/>
    <s v="Incremento"/>
    <m/>
    <n v="3756988800"/>
    <n v="0"/>
    <n v="0"/>
    <n v="0"/>
    <n v="0"/>
    <m/>
    <n v="0"/>
    <n v="3756988800"/>
  </r>
  <r>
    <m/>
    <m/>
    <x v="1"/>
    <s v="4.9.3."/>
    <s v="Sistema de alertas tempranas"/>
    <m/>
    <m/>
    <m/>
    <m/>
    <m/>
    <x v="1"/>
    <n v="1"/>
    <s v="Número"/>
    <s v="Mantenimiento"/>
    <m/>
    <n v="760000000"/>
    <n v="0"/>
    <n v="0"/>
    <n v="0"/>
    <n v="0"/>
    <m/>
    <n v="0"/>
    <n v="760000000"/>
  </r>
  <r>
    <m/>
    <m/>
    <x v="1"/>
    <s v="4.9.4."/>
    <s v="Acciones de mitigación del riesgo de desastres"/>
    <m/>
    <m/>
    <m/>
    <m/>
    <m/>
    <x v="1"/>
    <n v="8"/>
    <s v="Número"/>
    <s v="Incremento"/>
    <m/>
    <n v="1660778187"/>
    <n v="0"/>
    <n v="0"/>
    <n v="0"/>
    <n v="0"/>
    <m/>
    <n v="0"/>
    <n v="1660778187"/>
  </r>
  <r>
    <m/>
    <m/>
    <x v="1"/>
    <s v="4.9.5."/>
    <s v="Consejos MGRD realizados"/>
    <m/>
    <m/>
    <m/>
    <m/>
    <m/>
    <x v="1"/>
    <n v="4"/>
    <s v="Número"/>
    <s v="Incremento"/>
    <m/>
    <n v="61600000"/>
    <n v="0"/>
    <n v="0"/>
    <n v="0"/>
    <n v="0"/>
    <m/>
    <n v="0"/>
    <n v="61600000"/>
  </r>
  <r>
    <m/>
    <m/>
    <x v="1"/>
    <s v="4.9.6."/>
    <s v="Atención a hogares en situaciones de desastres"/>
    <m/>
    <m/>
    <m/>
    <m/>
    <m/>
    <x v="1"/>
    <n v="160"/>
    <s v="Número"/>
    <s v="Incremento"/>
    <m/>
    <n v="451904000"/>
    <n v="0"/>
    <n v="0"/>
    <n v="0"/>
    <n v="0"/>
    <m/>
    <n v="0"/>
    <n v="451904000"/>
  </r>
  <r>
    <m/>
    <m/>
    <x v="1"/>
    <s v="4.9.7."/>
    <s v="Centro logístico Humanitario par la GRD - Fase 1"/>
    <m/>
    <m/>
    <m/>
    <m/>
    <m/>
    <x v="1"/>
    <n v="1"/>
    <s v="Número"/>
    <s v="Incremento"/>
    <m/>
    <n v="361523200"/>
    <n v="0"/>
    <n v="0"/>
    <n v="0"/>
    <n v="0"/>
    <m/>
    <n v="0"/>
    <n v="361523200"/>
  </r>
  <r>
    <m/>
    <m/>
    <x v="1"/>
    <s v="4.9.8."/>
    <s v="Fortalecimiento a organismos de socorro"/>
    <m/>
    <m/>
    <m/>
    <m/>
    <m/>
    <x v="1"/>
    <n v="4"/>
    <s v="Número"/>
    <s v="Mantenimiento"/>
    <m/>
    <n v="10687558186"/>
    <n v="0"/>
    <n v="0"/>
    <n v="0"/>
    <n v="0"/>
    <m/>
    <n v="0"/>
    <n v="10687558186"/>
  </r>
  <r>
    <m/>
    <n v="4.0999999999999996"/>
    <x v="61"/>
    <s v="4.10.1."/>
    <s v="Restauración de áreas de interés del recurso hídrico. "/>
    <m/>
    <s v="FORTALECIMIENTO INTEGRAL DE LA GESTIÓN AMBIENTAL URBANA Y RURAL DEL MUNICIPIO DE POPAYÁN"/>
    <n v="5610000000"/>
    <n v="0"/>
    <n v="5610000000"/>
    <x v="13"/>
    <n v="40"/>
    <s v="Hectareas"/>
    <s v="Incremento"/>
    <m/>
    <n v="3264908437.1900001"/>
    <n v="0"/>
    <n v="0"/>
    <n v="0"/>
    <n v="0"/>
    <m/>
    <n v="0"/>
    <n v="3264908437.1900001"/>
  </r>
  <r>
    <m/>
    <m/>
    <x v="1"/>
    <s v="4.10.2."/>
    <s v="Mantenimiento de áreas de interés ambiental"/>
    <m/>
    <m/>
    <m/>
    <m/>
    <m/>
    <x v="1"/>
    <n v="39"/>
    <s v="Hectareas"/>
    <s v="Incremento"/>
    <s v="Se crea el producto._x000a_Revisar la línea base con la señora Margot."/>
    <n v="2128232988.8099999"/>
    <m/>
    <m/>
    <m/>
    <m/>
    <m/>
    <m/>
    <n v="2128232988.8099999"/>
  </r>
  <r>
    <m/>
    <m/>
    <x v="1"/>
    <s v="4.10.3."/>
    <s v="Capacitaciones en gestión ambiental"/>
    <m/>
    <m/>
    <m/>
    <m/>
    <m/>
    <x v="1"/>
    <n v="1000"/>
    <s v="Número"/>
    <s v="Incremento"/>
    <m/>
    <n v="150000000"/>
    <n v="0"/>
    <n v="0"/>
    <n v="0"/>
    <n v="0"/>
    <m/>
    <n v="0"/>
    <n v="150000000"/>
  </r>
  <r>
    <m/>
    <m/>
    <x v="1"/>
    <s v="4.10.4."/>
    <s v="Reforestación en ecosistemas estratégicos  en el área urbana y rural "/>
    <m/>
    <m/>
    <m/>
    <m/>
    <m/>
    <x v="1"/>
    <n v="150000"/>
    <s v="Número"/>
    <s v="Incremento"/>
    <s v="Se ajusta la meta"/>
    <n v="960000000"/>
    <n v="0"/>
    <n v="0"/>
    <n v="0"/>
    <n v="0"/>
    <m/>
    <n v="0"/>
    <n v="960000000"/>
  </r>
  <r>
    <m/>
    <m/>
    <x v="1"/>
    <s v="4.10.5."/>
    <s v="Fortalecimiento de la producción del vivero El Ojito"/>
    <m/>
    <m/>
    <m/>
    <m/>
    <m/>
    <x v="1"/>
    <n v="160000"/>
    <s v="Número"/>
    <s v="Incremento"/>
    <m/>
    <n v="500000000"/>
    <n v="0"/>
    <n v="0"/>
    <n v="0"/>
    <n v="0"/>
    <m/>
    <n v="0"/>
    <n v="500000000"/>
  </r>
  <r>
    <m/>
    <m/>
    <x v="1"/>
    <s v="4.10.6."/>
    <s v="Recuperación y conservación de los  cuerpos de agua  urbanos y rurales "/>
    <m/>
    <m/>
    <m/>
    <m/>
    <m/>
    <x v="1"/>
    <n v="8"/>
    <s v="Número"/>
    <s v="Mantenimiento"/>
    <m/>
    <n v="950000000"/>
    <n v="0"/>
    <n v="0"/>
    <n v="0"/>
    <n v="0"/>
    <m/>
    <n v="0"/>
    <n v="950000000"/>
  </r>
  <r>
    <m/>
    <m/>
    <x v="1"/>
    <s v="4.10.7."/>
    <s v="Formalización y formación de los mineros de subsistencia "/>
    <m/>
    <s v="MEJORAR LA REGULARIZACIÓN DE LAS ACTIVIDADES MINERAS DEL MUNICIPIO DE POPAYÁN."/>
    <n v="300000000"/>
    <n v="0"/>
    <n v="300000000"/>
    <x v="13"/>
    <n v="77"/>
    <s v="Número"/>
    <s v="Mantenimiento"/>
    <m/>
    <n v="500000000"/>
    <n v="0"/>
    <n v="0"/>
    <n v="0"/>
    <n v="0"/>
    <m/>
    <n v="0"/>
    <n v="500000000"/>
  </r>
  <r>
    <m/>
    <m/>
    <x v="1"/>
    <s v="4.10.8."/>
    <s v="Lineamiento de política para minería de subsistencia"/>
    <m/>
    <m/>
    <m/>
    <m/>
    <m/>
    <x v="1"/>
    <n v="1"/>
    <s v="Número"/>
    <s v="Incremento"/>
    <m/>
    <n v="100000000"/>
    <n v="0"/>
    <n v="0"/>
    <n v="0"/>
    <n v="0"/>
    <m/>
    <n v="0"/>
    <n v="100000000"/>
  </r>
  <r>
    <m/>
    <m/>
    <x v="1"/>
    <s v="4.10.9."/>
    <s v="Creación programa piloto de basura cero"/>
    <m/>
    <s v="FORTALECIMIENTO EN LA ACTUALIZACIÓN E IMPLEMENTACIÓN DEL PLAN DE GESTIÓN  INTEGRAL DE RESIDUOS SOLIDOS PGIRS DEL MUNICIPIO DE POPAYÁN."/>
    <n v="1850000000"/>
    <n v="0"/>
    <n v="1850000000"/>
    <x v="13"/>
    <n v="35"/>
    <s v="Número"/>
    <s v="Incremento"/>
    <m/>
    <n v="100000000"/>
    <n v="0"/>
    <n v="0"/>
    <n v="0"/>
    <n v="0"/>
    <m/>
    <n v="0"/>
    <n v="100000000"/>
  </r>
  <r>
    <m/>
    <m/>
    <x v="1"/>
    <s v="4.10.10."/>
    <s v="Implementación del PGIRS"/>
    <m/>
    <m/>
    <m/>
    <m/>
    <m/>
    <x v="1"/>
    <n v="1"/>
    <s v="Número"/>
    <s v="Mantenimiento"/>
    <m/>
    <n v="614629140"/>
    <n v="0"/>
    <n v="0"/>
    <n v="0"/>
    <n v="0"/>
    <m/>
    <n v="0"/>
    <n v="614629140"/>
  </r>
  <r>
    <m/>
    <m/>
    <x v="1"/>
    <s v="4.10.11."/>
    <s v="Actualización del PGIRS"/>
    <m/>
    <m/>
    <m/>
    <m/>
    <m/>
    <x v="1"/>
    <n v="1"/>
    <s v="Número"/>
    <s v="Incremento"/>
    <s v="Se crea el producto"/>
    <n v="100000000"/>
    <m/>
    <m/>
    <m/>
    <m/>
    <m/>
    <m/>
    <n v="100000000"/>
  </r>
  <r>
    <s v="POPAYÁN COMPETITIVA"/>
    <n v="5.0999999999999996"/>
    <x v="62"/>
    <s v="5.1.1."/>
    <s v="Estrategias de acompañamiento a personas que se vinculen en rutas para la inserción laboral, formación de competencias laborales y bilingüismo."/>
    <m/>
    <s v="FORTALECER LAS CAPACIDADES TÉCNICAS ORIENTADAS AL FOMENTO Y DESARROLLO DEL EMPLEO Y EL EMPRENDIMIENTO EN LA CIUDAD DE POPAYÁN."/>
    <n v="4612800000"/>
    <n v="0"/>
    <n v="4612800000"/>
    <x v="13"/>
    <n v="400"/>
    <s v="Número"/>
    <s v="Incremento"/>
    <s v="Corresponsabildad"/>
    <n v="404000000"/>
    <n v="0"/>
    <n v="0"/>
    <n v="0"/>
    <n v="0"/>
    <m/>
    <n v="0"/>
    <n v="404000000"/>
  </r>
  <r>
    <m/>
    <m/>
    <x v="1"/>
    <s v="5.1.2."/>
    <s v="Estrategia para consolidar y difundir la Información del mercado laboral"/>
    <m/>
    <m/>
    <m/>
    <m/>
    <m/>
    <x v="1"/>
    <n v="4"/>
    <s v="Número"/>
    <s v="Incremento"/>
    <s v="Reportes anuales"/>
    <n v="200000000"/>
    <n v="0"/>
    <n v="0"/>
    <n v="0"/>
    <n v="0"/>
    <m/>
    <n v="0"/>
    <n v="200000000"/>
  </r>
  <r>
    <m/>
    <m/>
    <x v="1"/>
    <s v="5.1.3."/>
    <s v="Apoyo a emprendimientos en etapa de pre incubación, incubación, aceleración con asistencia técnica para de mujeres, jóvenes, población vulnerable y enfoque diferencial en el municipio de Popayán"/>
    <m/>
    <m/>
    <m/>
    <m/>
    <m/>
    <x v="1"/>
    <n v="800"/>
    <s v="Número"/>
    <s v="Incremento"/>
    <m/>
    <n v="650000000"/>
    <n v="0"/>
    <n v="0"/>
    <n v="0"/>
    <n v="0"/>
    <m/>
    <n v="0"/>
    <n v="650000000"/>
  </r>
  <r>
    <m/>
    <m/>
    <x v="1"/>
    <s v="5.1.4."/>
    <s v="Estrategia de acceso y apropiación del Emprendimiento, Ciencia, Tecnología e Innovación dirigidos a superar brechas de género con enfoque diferencial, incluido zonas rurales y urbanas; implementadas (rural 50%, urbano 50%)"/>
    <m/>
    <s v="FORTALECER ACCIONES PARA FOMENTAR EL DESARROLLO DE LA INNOVACIÓN Y COMPETITIVIDAD EN LA CIUDAD DE POPAYÁN."/>
    <n v="2446500000"/>
    <n v="0"/>
    <n v="2446500000"/>
    <x v="13"/>
    <n v="4"/>
    <s v="Número"/>
    <s v="Incremento"/>
    <s v="DIvidir población rural y urbana"/>
    <n v="100000000"/>
    <n v="0"/>
    <n v="0"/>
    <n v="0"/>
    <n v="0"/>
    <m/>
    <n v="0"/>
    <n v="100000000"/>
  </r>
  <r>
    <m/>
    <m/>
    <x v="1"/>
    <s v="5.1.5."/>
    <s v="Estrategia para vinculación de  niños, niñas y adolecentes a programas orientados al fomento de vocaciones en Ciencia, Tecnología e Innovación del municipio de Popayán"/>
    <m/>
    <m/>
    <m/>
    <m/>
    <m/>
    <x v="1"/>
    <n v="100"/>
    <s v="Número"/>
    <s v="Incremento"/>
    <m/>
    <n v="407077000"/>
    <n v="0"/>
    <n v="0"/>
    <n v="0"/>
    <n v="0"/>
    <m/>
    <n v="0"/>
    <n v="407077000"/>
  </r>
  <r>
    <m/>
    <m/>
    <x v="1"/>
    <s v="5.1.6."/>
    <s v="Empresas que implementan productos de innovación obtenidos a partir de proyectos de investigación"/>
    <m/>
    <m/>
    <m/>
    <m/>
    <m/>
    <x v="1"/>
    <n v="16"/>
    <s v="Número"/>
    <s v="Incremento"/>
    <m/>
    <n v="200000000"/>
    <n v="0"/>
    <n v="0"/>
    <n v="0"/>
    <n v="0"/>
    <m/>
    <n v="0"/>
    <n v="200000000"/>
  </r>
  <r>
    <m/>
    <m/>
    <x v="1"/>
    <s v="5.1.7."/>
    <s v="Alianza con universidades e instituciones del ecosistema de CTeI para la implementación para la estrategia de acceso y apropiación del Emprendimiento, en el sector de Ciencia, Tecnología e Innovación a implementar"/>
    <m/>
    <m/>
    <m/>
    <m/>
    <m/>
    <x v="1"/>
    <n v="6"/>
    <s v="Número"/>
    <s v="Incremento"/>
    <m/>
    <n v="200000000"/>
    <n v="0"/>
    <n v="0"/>
    <n v="0"/>
    <n v="0"/>
    <m/>
    <n v="0"/>
    <n v="200000000"/>
  </r>
  <r>
    <m/>
    <n v="5.2"/>
    <x v="63"/>
    <s v="5.2.1."/>
    <s v="Ajuste e implementación de política pública campesina"/>
    <m/>
    <s v="FORTALECIMIENTO INTEGRAL DEL SECTOR PRODUCTIVO AGROPECUARIO"/>
    <n v="2800000000"/>
    <n v="0"/>
    <n v="2800000000"/>
    <x v="13"/>
    <n v="1"/>
    <s v="Número"/>
    <s v="Incremento"/>
    <s v="se agrega"/>
    <n v="200000000"/>
    <m/>
    <s v="-"/>
    <s v="-"/>
    <s v="-"/>
    <m/>
    <s v="-"/>
    <n v="200000000"/>
  </r>
  <r>
    <m/>
    <m/>
    <x v="1"/>
    <s v="5.2.2."/>
    <s v="Sistema de información para la productividad rural"/>
    <m/>
    <m/>
    <m/>
    <m/>
    <m/>
    <x v="1"/>
    <n v="4"/>
    <s v="Número"/>
    <s v="Incremento"/>
    <m/>
    <n v="160000000"/>
    <n v="0"/>
    <n v="0"/>
    <n v="0"/>
    <n v="0"/>
    <m/>
    <n v="0"/>
    <n v="160000000"/>
  </r>
  <r>
    <m/>
    <m/>
    <x v="1"/>
    <s v="5.2.3."/>
    <s v="Cofinanciación para el establecimiento y/o fortalecimiento de proyectos productivos agropecuarios."/>
    <m/>
    <m/>
    <m/>
    <m/>
    <m/>
    <x v="1"/>
    <n v="20"/>
    <s v="Número"/>
    <s v="Incremento"/>
    <m/>
    <n v="1700000000"/>
    <n v="0"/>
    <n v="0"/>
    <n v="0"/>
    <n v="0"/>
    <m/>
    <n v="0"/>
    <n v="1700000000"/>
  </r>
  <r>
    <m/>
    <m/>
    <x v="1"/>
    <s v="5.2.4."/>
    <s v="Fortalecimiento a Unidades Productivas Agropecuarias"/>
    <m/>
    <m/>
    <m/>
    <m/>
    <m/>
    <x v="1"/>
    <n v="1250"/>
    <s v="Número"/>
    <s v="Incremento"/>
    <s v="Ajustar línea base_x000a_Corresponsabilidad con Secretaría de la Mujer"/>
    <n v="1140000000"/>
    <n v="0"/>
    <n v="0"/>
    <n v="0"/>
    <n v="0"/>
    <m/>
    <n v="0"/>
    <n v="1140000000"/>
  </r>
  <r>
    <m/>
    <m/>
    <x v="1"/>
    <s v="5.2.5."/>
    <s v="Mejoramiento y/o contrucción de infraestructura productiva"/>
    <m/>
    <s v="FORTALECER LA INFRAESTRUCTURA PRODUCTIVA AGRICOLA DEL MUNICIPIO DE POPAYÁN."/>
    <n v="2100000000"/>
    <n v="0"/>
    <n v="2100000000"/>
    <x v="13"/>
    <n v="1"/>
    <s v="Número"/>
    <s v="Incremento"/>
    <m/>
    <n v="1500000000"/>
    <n v="0"/>
    <n v="5000000000"/>
    <n v="0"/>
    <n v="0"/>
    <m/>
    <n v="0"/>
    <n v="6500000000"/>
  </r>
  <r>
    <m/>
    <m/>
    <x v="1"/>
    <s v="5.2.6."/>
    <s v="Infraestructura de trapiche panelero con mantenimiento"/>
    <m/>
    <m/>
    <m/>
    <m/>
    <m/>
    <x v="1"/>
    <n v="3"/>
    <s v="Número"/>
    <s v="Incremento"/>
    <m/>
    <n v="360000000"/>
    <n v="0"/>
    <n v="0"/>
    <n v="0"/>
    <n v="0"/>
    <m/>
    <n v="0"/>
    <n v="360000000"/>
  </r>
  <r>
    <m/>
    <n v="5.3"/>
    <x v="64"/>
    <s v="5.3.1."/>
    <s v="Proyectos estratégicos generados"/>
    <m/>
    <s v="FORTALECIMIENTO DE LA GESTIÓN DE PROYECTOS ESTRATÉGICOS DEL GOBIERNO TERRITORIAL"/>
    <n v="1566500000"/>
    <n v="0"/>
    <n v="1566500000"/>
    <x v="13"/>
    <n v="6"/>
    <s v="Número"/>
    <s v="Incremento"/>
    <m/>
    <n v="1800000000"/>
    <n v="0"/>
    <n v="0"/>
    <n v="0"/>
    <n v="0"/>
    <m/>
    <n v="0"/>
    <n v="1800000000"/>
  </r>
  <r>
    <m/>
    <m/>
    <x v="1"/>
    <s v="5.3.2."/>
    <s v="Estudios/Diseños realizados"/>
    <m/>
    <m/>
    <m/>
    <m/>
    <m/>
    <x v="1"/>
    <n v="5"/>
    <s v="Número"/>
    <s v="Incremento"/>
    <m/>
    <n v="500000000"/>
    <n v="0"/>
    <n v="0"/>
    <n v="0"/>
    <n v="0"/>
    <m/>
    <n v="0"/>
    <n v="500000000"/>
  </r>
  <r>
    <m/>
    <n v="5.4"/>
    <x v="64"/>
    <s v="5.4.1."/>
    <s v="Talleres/jornadas/espacios de fortalecimiento de capacidades realizadas a dependencias de la administración"/>
    <m/>
    <m/>
    <m/>
    <m/>
    <m/>
    <x v="1"/>
    <n v="10"/>
    <s v="Número"/>
    <s v="Incremento"/>
    <m/>
    <n v="50000000"/>
    <n v="0"/>
    <n v="0"/>
    <n v="0"/>
    <n v="0"/>
    <m/>
    <n v="0"/>
    <n v="50000000"/>
  </r>
  <r>
    <m/>
    <n v="5.6"/>
    <x v="65"/>
    <s v="5.6.1."/>
    <s v="Política pública de Turísmo."/>
    <m/>
    <s v="IMPLEMENTACIÓN DEL PROGRAMA ALIANZA POR EL TURISMO PARA LA VIGENCIA 2025 EN EL MUNICIPIO DE POPAYÁN"/>
    <n v="1580000000"/>
    <n v="0"/>
    <n v="1580000000"/>
    <x v="8"/>
    <n v="1"/>
    <s v="Número"/>
    <s v="Incremento"/>
    <s v="Ajustar el texto._x000a_Ajustar el producto a política pública de turismo."/>
    <n v="164291805.9901"/>
    <n v="0"/>
    <n v="0"/>
    <n v="0"/>
    <n v="0"/>
    <m/>
    <n v="0"/>
    <n v="164291805.9901"/>
  </r>
  <r>
    <m/>
    <m/>
    <x v="65"/>
    <s v="5.6.2."/>
    <s v="Fortalecimiento de proyectos y experiencias turísticas "/>
    <m/>
    <m/>
    <m/>
    <m/>
    <m/>
    <x v="1"/>
    <n v="40"/>
    <s v="Número"/>
    <s v="Incremento"/>
    <m/>
    <n v="945696427.20502138"/>
    <n v="0"/>
    <n v="0"/>
    <n v="0"/>
    <n v="0"/>
    <m/>
    <n v="0"/>
    <n v="945696427.20502138"/>
  </r>
  <r>
    <m/>
    <m/>
    <x v="65"/>
    <s v="5.6.3."/>
    <s v="Plan de impulso a iniciativas del sector turísmo"/>
    <m/>
    <m/>
    <m/>
    <m/>
    <m/>
    <x v="1"/>
    <n v="40"/>
    <s v="Número"/>
    <s v="Incremento"/>
    <s v="Ajustar la meta."/>
    <n v="587081638.611359"/>
    <n v="0"/>
    <n v="0"/>
    <n v="0"/>
    <n v="0"/>
    <m/>
    <n v="0"/>
    <n v="587081638.611359"/>
  </r>
  <r>
    <m/>
    <m/>
    <x v="65"/>
    <s v="5.6.4."/>
    <s v="Estrategia de promoción de los productos y servicios turísticos municipales"/>
    <m/>
    <m/>
    <m/>
    <m/>
    <m/>
    <x v="1"/>
    <n v="16"/>
    <s v="Número"/>
    <s v="Incremento"/>
    <m/>
    <n v="1146169511.961"/>
    <n v="0"/>
    <n v="0"/>
    <n v="0"/>
    <n v="0"/>
    <m/>
    <n v="0"/>
    <n v="1146169511.961"/>
  </r>
  <r>
    <m/>
    <m/>
    <x v="65"/>
    <s v="5.6.5."/>
    <s v="Alianza turística regional"/>
    <m/>
    <m/>
    <m/>
    <m/>
    <m/>
    <x v="1"/>
    <n v="1"/>
    <s v="Número"/>
    <s v="Incremento"/>
    <m/>
    <n v="851552560.76490164"/>
    <n v="0"/>
    <n v="0"/>
    <n v="0"/>
    <n v="0"/>
    <m/>
    <n v="0"/>
    <n v="851552560.764901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Hoja2" cacheId="0" applyNumberFormats="0" applyBorderFormats="0" applyFontFormats="0" applyPatternFormats="0" applyAlignmentFormats="0" applyWidthHeightFormats="0" dataCaption="" updatedVersion="6" compact="0" compactData="0">
  <location ref="A1:A68" firstHeaderRow="1" firstDataRow="1" firstDataCol="1"/>
  <pivotFields count="23">
    <pivotField name="NOMBRE LÍNEA ESTRATÉGICA" compact="0" outline="0" multipleItemSelectionAllowed="1" showAll="0"/>
    <pivotField name="Número Programa." compact="0" outline="0" multipleItemSelectionAllowed="1" showAll="0"/>
    <pivotField name="PROGRAMA PDM" axis="axisRow" compact="0" outline="0" multipleItemSelectionAllowed="1" showAll="0" sortType="ascending">
      <items count="74">
        <item x="34"/>
        <item x="16"/>
        <item x="23"/>
        <item x="59"/>
        <item x="49"/>
        <item x="22"/>
        <item x="62"/>
        <item x="2"/>
        <item x="17"/>
        <item x="4"/>
        <item x="47"/>
        <item x="55"/>
        <item m="1" x="71"/>
        <item x="65"/>
        <item x="12"/>
        <item x="10"/>
        <item x="31"/>
        <item x="24"/>
        <item x="26"/>
        <item x="27"/>
        <item x="21"/>
        <item x="35"/>
        <item x="64"/>
        <item m="1" x="68"/>
        <item x="60"/>
        <item x="0"/>
        <item x="36"/>
        <item x="50"/>
        <item x="51"/>
        <item x="52"/>
        <item x="9"/>
        <item x="28"/>
        <item x="6"/>
        <item x="8"/>
        <item x="20"/>
        <item x="63"/>
        <item x="11"/>
        <item x="40"/>
        <item x="39"/>
        <item x="29"/>
        <item x="38"/>
        <item x="18"/>
        <item x="61"/>
        <item m="1" x="72"/>
        <item x="37"/>
        <item x="7"/>
        <item x="15"/>
        <item x="25"/>
        <item x="5"/>
        <item x="3"/>
        <item x="58"/>
        <item m="1" x="67"/>
        <item x="54"/>
        <item x="53"/>
        <item m="1" x="66"/>
        <item x="57"/>
        <item m="1" x="69"/>
        <item x="48"/>
        <item x="56"/>
        <item x="30"/>
        <item x="32"/>
        <item x="14"/>
        <item x="19"/>
        <item x="13"/>
        <item m="1" x="70"/>
        <item x="41"/>
        <item x="42"/>
        <item x="43"/>
        <item x="44"/>
        <item x="46"/>
        <item x="33"/>
        <item x="45"/>
        <item x="1"/>
        <item t="default"/>
      </items>
    </pivotField>
    <pivotField name="No. Pdto" compact="0" outline="0" multipleItemSelectionAllowed="1" showAll="0"/>
    <pivotField name="PRODUCTO" compact="0" outline="0" multipleItemSelectionAllowed="1" showAll="0"/>
    <pivotField name="PROYECTO RADICADO No." compact="0" outline="0" multipleItemSelectionAllowed="1" showAll="0"/>
    <pivotField name="NOMBRE DEL PROYECTO" compact="0" outline="0" multipleItemSelectionAllowed="1" showAll="0"/>
    <pivotField name="VALOR EN PESOS INVERSIÓN DIRECTA, RECURSOS PROPIOS Y OTRAS FUENTES" compact="0" numFmtId="166" outline="0" multipleItemSelectionAllowed="1" showAll="0"/>
    <pivotField name="VALOR EN PESOS SGP _x000a_(Ley 75)" compact="0" numFmtId="166" outline="0" multipleItemSelectionAllowed="1" showAll="0"/>
    <pivotField name="TOTAL" compact="0" numFmtId="166" outline="0" multipleItemSelectionAllowed="1" showAll="0"/>
    <pivotField name="RESPONSABLE" compact="0" outline="0" multipleItemSelectionAllowed="1" showAll="0"/>
    <pivotField name="META_x000a_CUATRIENIO" compact="0" numFmtId="1" outline="0" multipleItemSelectionAllowed="1" showAll="0"/>
    <pivotField name="UNIDAD DE MEDIDA" compact="0" outline="0" multipleItemSelectionAllowed="1" showAll="0"/>
    <pivotField name="TIPO DE META" compact="0" outline="0" multipleItemSelectionAllowed="1" showAll="0"/>
    <pivotField name="CONCEJO MESAS TÉCNICAS" compact="0" outline="0" multipleItemSelectionAllowed="1" showAll="0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2"/>
  </rowFields>
  <rowItems count="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4"/>
    </i>
    <i>
      <x v="45"/>
    </i>
    <i>
      <x v="46"/>
    </i>
    <i>
      <x v="47"/>
    </i>
    <i>
      <x v="48"/>
    </i>
    <i>
      <x v="49"/>
    </i>
    <i>
      <x v="50"/>
    </i>
    <i>
      <x v="52"/>
    </i>
    <i>
      <x v="53"/>
    </i>
    <i>
      <x v="55"/>
    </i>
    <i>
      <x v="57"/>
    </i>
    <i>
      <x v="58"/>
    </i>
    <i>
      <x v="59"/>
    </i>
    <i>
      <x v="60"/>
    </i>
    <i>
      <x v="61"/>
    </i>
    <i>
      <x v="62"/>
    </i>
    <i>
      <x v="63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 t="grand">
      <x/>
    </i>
  </rowItems>
  <colItems count="1">
    <i/>
  </colItem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Hoja5" cacheId="0" applyNumberFormats="0" applyBorderFormats="0" applyFontFormats="0" applyPatternFormats="0" applyAlignmentFormats="0" applyWidthHeightFormats="0" dataCaption="" updatedVersion="6" compact="0" compactData="0">
  <location ref="A4:A11" firstHeaderRow="1" firstDataRow="1" firstDataCol="1" rowPageCount="1" colPageCount="1"/>
  <pivotFields count="23">
    <pivotField name="NOMBRE LÍNEA ESTRATÉGICA" compact="0" outline="0" multipleItemSelectionAllowed="1" showAll="0"/>
    <pivotField name="Número Programa." compact="0" outline="0" multipleItemSelectionAllowed="1" showAll="0"/>
    <pivotField name="PROGRAMA PDM" axis="axisRow" compact="0" outline="0" multipleItemSelectionAllowed="1" showAll="0" sortType="ascending">
      <items count="74">
        <item x="34"/>
        <item x="16"/>
        <item x="23"/>
        <item x="59"/>
        <item x="49"/>
        <item x="22"/>
        <item x="62"/>
        <item x="2"/>
        <item x="17"/>
        <item x="4"/>
        <item x="47"/>
        <item x="55"/>
        <item m="1" x="71"/>
        <item x="65"/>
        <item x="12"/>
        <item x="10"/>
        <item x="31"/>
        <item x="24"/>
        <item x="26"/>
        <item x="27"/>
        <item x="21"/>
        <item x="35"/>
        <item x="64"/>
        <item m="1" x="68"/>
        <item x="60"/>
        <item x="0"/>
        <item x="36"/>
        <item x="50"/>
        <item x="51"/>
        <item x="52"/>
        <item x="9"/>
        <item x="28"/>
        <item x="6"/>
        <item x="8"/>
        <item x="20"/>
        <item x="63"/>
        <item x="11"/>
        <item x="40"/>
        <item x="39"/>
        <item x="29"/>
        <item x="38"/>
        <item x="18"/>
        <item x="61"/>
        <item m="1" x="72"/>
        <item x="37"/>
        <item x="7"/>
        <item x="15"/>
        <item x="25"/>
        <item x="5"/>
        <item x="3"/>
        <item x="58"/>
        <item m="1" x="67"/>
        <item x="54"/>
        <item x="53"/>
        <item m="1" x="66"/>
        <item x="57"/>
        <item m="1" x="69"/>
        <item x="48"/>
        <item x="56"/>
        <item x="30"/>
        <item x="32"/>
        <item x="14"/>
        <item x="19"/>
        <item x="13"/>
        <item m="1" x="70"/>
        <item x="41"/>
        <item x="42"/>
        <item x="43"/>
        <item x="44"/>
        <item x="46"/>
        <item x="33"/>
        <item x="45"/>
        <item x="1"/>
        <item t="default"/>
      </items>
    </pivotField>
    <pivotField name="No. Pdto" compact="0" outline="0" multipleItemSelectionAllowed="1" showAll="0"/>
    <pivotField name="PRODUCTO" compact="0" outline="0" multipleItemSelectionAllowed="1" showAll="0"/>
    <pivotField name="PROYECTO RADICADO No." compact="0" outline="0" multipleItemSelectionAllowed="1" showAll="0"/>
    <pivotField name="NOMBRE DEL PROYECTO" compact="0" outline="0" multipleItemSelectionAllowed="1" showAll="0"/>
    <pivotField name="VALOR EN PESOS INVERSIÓN DIRECTA, RECURSOS PROPIOS Y OTRAS FUENTES" compact="0" numFmtId="166" outline="0" multipleItemSelectionAllowed="1" showAll="0"/>
    <pivotField name="VALOR EN PESOS SGP _x000a_(Ley 75)" compact="0" numFmtId="166" outline="0" multipleItemSelectionAllowed="1" showAll="0"/>
    <pivotField name="TOTAL" compact="0" numFmtId="166" outline="0" multipleItemSelectionAllowed="1" showAll="0"/>
    <pivotField name="RESPONSABLE" axis="axisPage" compact="0" outline="0" multipleItemSelectionAllowed="1" showAll="0">
      <items count="16">
        <item h="1" x="0"/>
        <item h="1" x="1"/>
        <item h="1" x="2"/>
        <item h="1" x="3"/>
        <item h="1" x="4"/>
        <item h="1" x="5"/>
        <item h="1" m="1" x="14"/>
        <item h="1" x="6"/>
        <item h="1" x="7"/>
        <item h="1" x="8"/>
        <item h="1" x="9"/>
        <item h="1" x="10"/>
        <item h="1" x="11"/>
        <item x="12"/>
        <item x="13"/>
        <item t="default"/>
      </items>
    </pivotField>
    <pivotField name="META_x000a_CUATRIENIO" compact="0" numFmtId="1" outline="0" multipleItemSelectionAllowed="1" showAll="0"/>
    <pivotField name="UNIDAD DE MEDIDA" compact="0" outline="0" multipleItemSelectionAllowed="1" showAll="0"/>
    <pivotField name="TIPO DE META" compact="0" outline="0" multipleItemSelectionAllowed="1" showAll="0"/>
    <pivotField name="CONCEJO MESAS TÉCNICAS" compact="0" outline="0" multipleItemSelectionAllowed="1" showAll="0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2"/>
  </rowFields>
  <rowItems count="7">
    <i>
      <x v="6"/>
    </i>
    <i>
      <x v="22"/>
    </i>
    <i>
      <x v="24"/>
    </i>
    <i>
      <x v="35"/>
    </i>
    <i>
      <x v="42"/>
    </i>
    <i>
      <x v="72"/>
    </i>
    <i t="grand">
      <x/>
    </i>
  </rowItems>
  <colItems count="1">
    <i/>
  </colItems>
  <pageFields count="1">
    <pageField fld="10" hier="0"/>
  </page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Hoja4" cacheId="0" applyNumberFormats="0" applyBorderFormats="0" applyFontFormats="0" applyPatternFormats="0" applyAlignmentFormats="0" applyWidthHeightFormats="0" dataCaption="" updatedVersion="6" rowGrandTotals="0" compact="0" compactData="0">
  <location ref="A1:A67" firstHeaderRow="1" firstDataRow="1" firstDataCol="1"/>
  <pivotFields count="23">
    <pivotField name="NOMBRE LÍNEA ESTRATÉGICA" compact="0" outline="0" multipleItemSelectionAllowed="1" showAll="0"/>
    <pivotField name="Número Programa." compact="0" outline="0" multipleItemSelectionAllowed="1" showAll="0"/>
    <pivotField name="PROGRAMA PDM" axis="axisRow" compact="0" outline="0" multipleItemSelectionAllowed="1" showAll="0" sortType="ascending">
      <items count="74">
        <item x="34"/>
        <item x="16"/>
        <item x="23"/>
        <item x="59"/>
        <item x="49"/>
        <item x="22"/>
        <item x="62"/>
        <item x="2"/>
        <item x="17"/>
        <item x="4"/>
        <item x="47"/>
        <item x="55"/>
        <item m="1" x="71"/>
        <item x="65"/>
        <item x="12"/>
        <item x="10"/>
        <item x="31"/>
        <item x="24"/>
        <item x="26"/>
        <item x="27"/>
        <item x="21"/>
        <item x="35"/>
        <item x="64"/>
        <item m="1" x="68"/>
        <item x="60"/>
        <item x="0"/>
        <item x="36"/>
        <item x="50"/>
        <item x="51"/>
        <item x="52"/>
        <item x="9"/>
        <item x="28"/>
        <item x="6"/>
        <item x="8"/>
        <item x="20"/>
        <item x="63"/>
        <item x="11"/>
        <item x="40"/>
        <item x="39"/>
        <item x="29"/>
        <item x="38"/>
        <item x="18"/>
        <item x="61"/>
        <item m="1" x="72"/>
        <item x="37"/>
        <item x="7"/>
        <item x="15"/>
        <item x="25"/>
        <item x="5"/>
        <item x="3"/>
        <item x="58"/>
        <item m="1" x="67"/>
        <item x="54"/>
        <item x="53"/>
        <item m="1" x="66"/>
        <item x="57"/>
        <item m="1" x="69"/>
        <item x="48"/>
        <item x="56"/>
        <item x="30"/>
        <item x="32"/>
        <item x="14"/>
        <item x="19"/>
        <item x="13"/>
        <item m="1" x="70"/>
        <item x="41"/>
        <item x="42"/>
        <item x="43"/>
        <item x="44"/>
        <item x="46"/>
        <item x="33"/>
        <item x="45"/>
        <item x="1"/>
        <item t="default"/>
      </items>
    </pivotField>
    <pivotField name="No. Pdto" compact="0" outline="0" multipleItemSelectionAllowed="1" showAll="0"/>
    <pivotField name="PRODUCTO" compact="0" outline="0" multipleItemSelectionAllowed="1" showAll="0"/>
    <pivotField name="PROYECTO RADICADO No." compact="0" outline="0" multipleItemSelectionAllowed="1" showAll="0"/>
    <pivotField name="NOMBRE DEL PROYECTO" compact="0" outline="0" multipleItemSelectionAllowed="1" showAll="0"/>
    <pivotField name="VALOR EN PESOS INVERSIÓN DIRECTA, RECURSOS PROPIOS Y OTRAS FUENTES" compact="0" numFmtId="166" outline="0" multipleItemSelectionAllowed="1" showAll="0"/>
    <pivotField name="VALOR EN PESOS SGP _x000a_(Ley 75)" compact="0" numFmtId="166" outline="0" multipleItemSelectionAllowed="1" showAll="0"/>
    <pivotField name="TOTAL" compact="0" numFmtId="166" outline="0" multipleItemSelectionAllowed="1" showAll="0"/>
    <pivotField name="RESPONSABLE" compact="0" outline="0" multipleItemSelectionAllowed="1" showAll="0"/>
    <pivotField name="META_x000a_CUATRIENIO" compact="0" numFmtId="1" outline="0" multipleItemSelectionAllowed="1" showAll="0"/>
    <pivotField name="UNIDAD DE MEDIDA" compact="0" outline="0" multipleItemSelectionAllowed="1" showAll="0"/>
    <pivotField name="TIPO DE META" compact="0" outline="0" multipleItemSelectionAllowed="1" showAll="0"/>
    <pivotField name="CONCEJO MESAS TÉCNICAS" compact="0" outline="0" multipleItemSelectionAllowed="1" showAll="0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2"/>
  </rowFields>
  <rowItems count="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4"/>
    </i>
    <i>
      <x v="45"/>
    </i>
    <i>
      <x v="46"/>
    </i>
    <i>
      <x v="47"/>
    </i>
    <i>
      <x v="48"/>
    </i>
    <i>
      <x v="49"/>
    </i>
    <i>
      <x v="50"/>
    </i>
    <i>
      <x v="52"/>
    </i>
    <i>
      <x v="53"/>
    </i>
    <i>
      <x v="55"/>
    </i>
    <i>
      <x v="57"/>
    </i>
    <i>
      <x v="58"/>
    </i>
    <i>
      <x v="59"/>
    </i>
    <i>
      <x v="60"/>
    </i>
    <i>
      <x v="61"/>
    </i>
    <i>
      <x v="62"/>
    </i>
    <i>
      <x v="63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</rowItems>
  <colItems count="1">
    <i/>
  </colItem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95"/>
  <sheetViews>
    <sheetView tabSelected="1" view="pageBreakPreview" zoomScale="64" zoomScaleNormal="64" zoomScaleSheetLayoutView="64" workbookViewId="0">
      <selection sqref="A1:Z2"/>
    </sheetView>
  </sheetViews>
  <sheetFormatPr baseColWidth="10" defaultColWidth="14.42578125" defaultRowHeight="15" customHeight="1" x14ac:dyDescent="0.25"/>
  <cols>
    <col min="1" max="1" width="11.5703125" style="2" customWidth="1"/>
    <col min="2" max="2" width="30.5703125" style="100" customWidth="1"/>
    <col min="3" max="3" width="30.5703125" style="107" customWidth="1"/>
    <col min="4" max="6" width="39" style="100" bestFit="1" customWidth="1"/>
    <col min="7" max="7" width="28.7109375" style="108" customWidth="1"/>
    <col min="8" max="13" width="39" style="107" customWidth="1"/>
    <col min="14" max="14" width="16.7109375" style="100" customWidth="1"/>
    <col min="15" max="15" width="11.5703125" style="100" customWidth="1"/>
    <col min="16" max="16" width="15.85546875" style="100" customWidth="1"/>
    <col min="17" max="17" width="22.85546875" style="100" hidden="1" customWidth="1"/>
    <col min="18" max="18" width="23.85546875" style="100" hidden="1" customWidth="1"/>
    <col min="19" max="19" width="20.85546875" style="100" hidden="1" customWidth="1"/>
    <col min="20" max="20" width="24.5703125" style="100" hidden="1" customWidth="1"/>
    <col min="21" max="21" width="13.85546875" style="100" hidden="1" customWidth="1"/>
    <col min="22" max="22" width="22.85546875" style="100" hidden="1" customWidth="1"/>
    <col min="23" max="23" width="28.7109375" style="100" hidden="1" customWidth="1"/>
    <col min="24" max="24" width="24" style="100" hidden="1" customWidth="1"/>
    <col min="25" max="25" width="24.140625" style="100" hidden="1" customWidth="1"/>
    <col min="26" max="26" width="14.42578125" style="100" customWidth="1"/>
    <col min="27" max="27" width="22.85546875" style="100" hidden="1" customWidth="1"/>
    <col min="28" max="28" width="21" style="100" hidden="1" customWidth="1"/>
    <col min="29" max="29" width="21.7109375" style="100" hidden="1" customWidth="1"/>
    <col min="30" max="30" width="15.140625" style="100" hidden="1" customWidth="1"/>
    <col min="31" max="31" width="24.7109375" style="100" hidden="1" customWidth="1"/>
    <col min="32" max="32" width="32.85546875" style="100" hidden="1" customWidth="1"/>
    <col min="33" max="33" width="21.28515625" style="100" hidden="1" customWidth="1"/>
    <col min="34" max="34" width="21.7109375" style="100" hidden="1" customWidth="1"/>
    <col min="35" max="35" width="23.85546875" style="100" hidden="1" customWidth="1"/>
    <col min="36" max="36" width="23" style="100" hidden="1" customWidth="1"/>
    <col min="37" max="37" width="24.5703125" style="100" hidden="1" customWidth="1"/>
    <col min="38" max="38" width="12.5703125" style="100" hidden="1" customWidth="1"/>
    <col min="39" max="39" width="22.5703125" style="100" hidden="1" customWidth="1"/>
    <col min="40" max="40" width="36.5703125" style="100" hidden="1" customWidth="1"/>
    <col min="41" max="41" width="22.28515625" style="100" hidden="1" customWidth="1"/>
    <col min="42" max="42" width="21.140625" style="100" hidden="1" customWidth="1"/>
    <col min="43" max="43" width="28" style="100" hidden="1" customWidth="1"/>
    <col min="44" max="44" width="21.42578125" style="100" hidden="1" customWidth="1"/>
    <col min="45" max="45" width="23.42578125" style="100" hidden="1" customWidth="1"/>
    <col min="46" max="46" width="12.5703125" style="100" hidden="1" customWidth="1"/>
    <col min="47" max="47" width="23.85546875" style="100" hidden="1" customWidth="1"/>
    <col min="48" max="48" width="32.7109375" style="100" hidden="1" customWidth="1"/>
    <col min="49" max="49" width="16.85546875" style="100" hidden="1" customWidth="1"/>
    <col min="50" max="50" width="18.85546875" style="100" hidden="1" customWidth="1"/>
    <col min="51" max="51" width="22.140625" style="100" hidden="1" customWidth="1"/>
    <col min="52" max="52" width="22.5703125" style="100" hidden="1" customWidth="1"/>
    <col min="53" max="53" width="24.28515625" style="100" hidden="1" customWidth="1"/>
    <col min="54" max="54" width="12.5703125" style="100" hidden="1" customWidth="1"/>
    <col min="55" max="55" width="21.28515625" style="100" hidden="1" customWidth="1"/>
    <col min="56" max="56" width="36.5703125" style="100" hidden="1" customWidth="1"/>
    <col min="57" max="57" width="23.42578125" style="100" hidden="1" customWidth="1"/>
    <col min="58" max="58" width="26.140625" style="100" hidden="1" customWidth="1"/>
    <col min="59" max="59" width="27.42578125" style="100" hidden="1" customWidth="1"/>
    <col min="60" max="60" width="17.5703125" style="100" hidden="1" customWidth="1"/>
    <col min="61" max="61" width="15.5703125" style="100" hidden="1" customWidth="1"/>
    <col min="62" max="62" width="11.5703125" style="100" hidden="1" customWidth="1"/>
    <col min="63" max="16384" width="14.42578125" style="100"/>
  </cols>
  <sheetData>
    <row r="1" spans="1:62" ht="36" customHeight="1" x14ac:dyDescent="0.25">
      <c r="A1" s="273" t="s">
        <v>904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5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ht="48" customHeight="1" x14ac:dyDescent="0.25">
      <c r="A2" s="276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8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ht="66" customHeight="1" x14ac:dyDescent="0.25">
      <c r="A3" s="279" t="s">
        <v>906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ht="15.75" thickBot="1" x14ac:dyDescent="0.3">
      <c r="A4" s="240"/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7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ht="18.75" customHeight="1" x14ac:dyDescent="0.25">
      <c r="A5" s="308" t="s">
        <v>901</v>
      </c>
      <c r="B5" s="310" t="s">
        <v>6</v>
      </c>
      <c r="C5" s="310" t="s">
        <v>7</v>
      </c>
      <c r="D5" s="350" t="s">
        <v>903</v>
      </c>
      <c r="E5" s="351"/>
      <c r="F5" s="351"/>
      <c r="G5" s="352"/>
      <c r="H5" s="339" t="s">
        <v>905</v>
      </c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1"/>
      <c r="AA5" s="338">
        <v>2024</v>
      </c>
      <c r="AB5" s="334"/>
      <c r="AC5" s="334"/>
      <c r="AD5" s="334"/>
      <c r="AE5" s="334"/>
      <c r="AF5" s="334"/>
      <c r="AG5" s="334"/>
      <c r="AH5" s="335"/>
      <c r="AI5" s="333">
        <v>2025</v>
      </c>
      <c r="AJ5" s="334"/>
      <c r="AK5" s="334"/>
      <c r="AL5" s="334"/>
      <c r="AM5" s="334"/>
      <c r="AN5" s="334"/>
      <c r="AO5" s="334"/>
      <c r="AP5" s="335"/>
      <c r="AQ5" s="333">
        <v>2026</v>
      </c>
      <c r="AR5" s="334"/>
      <c r="AS5" s="334"/>
      <c r="AT5" s="334"/>
      <c r="AU5" s="334"/>
      <c r="AV5" s="334"/>
      <c r="AW5" s="334"/>
      <c r="AX5" s="335"/>
      <c r="AY5" s="333">
        <v>2027</v>
      </c>
      <c r="AZ5" s="334"/>
      <c r="BA5" s="334"/>
      <c r="BB5" s="334"/>
      <c r="BC5" s="334"/>
      <c r="BD5" s="334"/>
      <c r="BE5" s="334"/>
      <c r="BF5" s="335"/>
      <c r="BG5" s="3"/>
      <c r="BH5" s="1"/>
      <c r="BI5" s="1"/>
      <c r="BJ5" s="1"/>
    </row>
    <row r="6" spans="1:62" ht="89.25" customHeight="1" x14ac:dyDescent="0.25">
      <c r="A6" s="309"/>
      <c r="B6" s="311"/>
      <c r="C6" s="311"/>
      <c r="D6" s="114" t="s">
        <v>8</v>
      </c>
      <c r="E6" s="114" t="s">
        <v>9</v>
      </c>
      <c r="F6" s="114" t="s">
        <v>10</v>
      </c>
      <c r="G6" s="157" t="s">
        <v>11</v>
      </c>
      <c r="H6" s="157" t="s">
        <v>0</v>
      </c>
      <c r="I6" s="157" t="s">
        <v>1</v>
      </c>
      <c r="J6" s="157" t="s">
        <v>2</v>
      </c>
      <c r="K6" s="157" t="s">
        <v>3</v>
      </c>
      <c r="L6" s="111" t="s">
        <v>4</v>
      </c>
      <c r="M6" s="157" t="s">
        <v>5</v>
      </c>
      <c r="N6" s="149" t="s">
        <v>12</v>
      </c>
      <c r="O6" s="149" t="s">
        <v>13</v>
      </c>
      <c r="P6" s="149" t="s">
        <v>14</v>
      </c>
      <c r="Q6" s="157" t="s">
        <v>15</v>
      </c>
      <c r="R6" s="112" t="s">
        <v>16</v>
      </c>
      <c r="S6" s="112" t="s">
        <v>17</v>
      </c>
      <c r="T6" s="112" t="s">
        <v>18</v>
      </c>
      <c r="U6" s="112" t="s">
        <v>19</v>
      </c>
      <c r="V6" s="112" t="s">
        <v>20</v>
      </c>
      <c r="W6" s="112" t="s">
        <v>21</v>
      </c>
      <c r="X6" s="112" t="s">
        <v>22</v>
      </c>
      <c r="Y6" s="113" t="s">
        <v>23</v>
      </c>
      <c r="Z6" s="166" t="s">
        <v>902</v>
      </c>
      <c r="AA6" s="110" t="s">
        <v>16</v>
      </c>
      <c r="AB6" s="4" t="s">
        <v>17</v>
      </c>
      <c r="AC6" s="4" t="s">
        <v>18</v>
      </c>
      <c r="AD6" s="4" t="s">
        <v>19</v>
      </c>
      <c r="AE6" s="4" t="s">
        <v>20</v>
      </c>
      <c r="AF6" s="4" t="s">
        <v>21</v>
      </c>
      <c r="AG6" s="4" t="s">
        <v>22</v>
      </c>
      <c r="AH6" s="4" t="s">
        <v>24</v>
      </c>
      <c r="AI6" s="4" t="s">
        <v>16</v>
      </c>
      <c r="AJ6" s="4" t="s">
        <v>17</v>
      </c>
      <c r="AK6" s="4" t="s">
        <v>18</v>
      </c>
      <c r="AL6" s="4" t="s">
        <v>19</v>
      </c>
      <c r="AM6" s="4" t="s">
        <v>20</v>
      </c>
      <c r="AN6" s="4" t="s">
        <v>21</v>
      </c>
      <c r="AO6" s="4" t="s">
        <v>22</v>
      </c>
      <c r="AP6" s="4" t="s">
        <v>25</v>
      </c>
      <c r="AQ6" s="4" t="s">
        <v>16</v>
      </c>
      <c r="AR6" s="4" t="s">
        <v>17</v>
      </c>
      <c r="AS6" s="4" t="s">
        <v>18</v>
      </c>
      <c r="AT6" s="4" t="s">
        <v>19</v>
      </c>
      <c r="AU6" s="4" t="s">
        <v>20</v>
      </c>
      <c r="AV6" s="4" t="s">
        <v>21</v>
      </c>
      <c r="AW6" s="4" t="s">
        <v>22</v>
      </c>
      <c r="AX6" s="4" t="s">
        <v>26</v>
      </c>
      <c r="AY6" s="4" t="s">
        <v>16</v>
      </c>
      <c r="AZ6" s="4" t="s">
        <v>17</v>
      </c>
      <c r="BA6" s="4" t="s">
        <v>18</v>
      </c>
      <c r="BB6" s="4" t="s">
        <v>19</v>
      </c>
      <c r="BC6" s="4" t="s">
        <v>20</v>
      </c>
      <c r="BD6" s="4" t="s">
        <v>21</v>
      </c>
      <c r="BE6" s="4" t="s">
        <v>22</v>
      </c>
      <c r="BF6" s="4" t="s">
        <v>27</v>
      </c>
      <c r="BG6" s="5" t="s">
        <v>28</v>
      </c>
      <c r="BH6" s="6"/>
      <c r="BI6" s="6"/>
      <c r="BJ6" s="6"/>
    </row>
    <row r="7" spans="1:62" ht="40.5" customHeight="1" x14ac:dyDescent="0.25">
      <c r="A7" s="312">
        <v>1</v>
      </c>
      <c r="B7" s="300" t="s">
        <v>859</v>
      </c>
      <c r="C7" s="296" t="s">
        <v>798</v>
      </c>
      <c r="D7" s="331">
        <v>750000000</v>
      </c>
      <c r="E7" s="331">
        <v>0</v>
      </c>
      <c r="F7" s="299">
        <f>D7+E7</f>
        <v>750000000</v>
      </c>
      <c r="G7" s="303" t="s">
        <v>33</v>
      </c>
      <c r="H7" s="248">
        <v>1</v>
      </c>
      <c r="I7" s="332" t="s">
        <v>29</v>
      </c>
      <c r="J7" s="248">
        <v>1.1000000000000001</v>
      </c>
      <c r="K7" s="250" t="s">
        <v>30</v>
      </c>
      <c r="L7" s="150" t="s">
        <v>31</v>
      </c>
      <c r="M7" s="133" t="s">
        <v>32</v>
      </c>
      <c r="N7" s="104">
        <v>3</v>
      </c>
      <c r="O7" s="101" t="s">
        <v>34</v>
      </c>
      <c r="P7" s="101" t="s">
        <v>35</v>
      </c>
      <c r="Q7" s="101"/>
      <c r="R7" s="105">
        <f>949312132.452757+250000000</f>
        <v>1199312132.4527569</v>
      </c>
      <c r="S7" s="105">
        <v>0</v>
      </c>
      <c r="T7" s="105">
        <v>0</v>
      </c>
      <c r="U7" s="105">
        <v>0</v>
      </c>
      <c r="V7" s="105">
        <v>0</v>
      </c>
      <c r="W7" s="105"/>
      <c r="X7" s="105">
        <v>0</v>
      </c>
      <c r="Y7" s="106">
        <f t="shared" ref="Y7:Y79" si="0">+SUM(R7:X7)</f>
        <v>1199312132.4527569</v>
      </c>
      <c r="Z7" s="167">
        <v>3</v>
      </c>
      <c r="AA7" s="103">
        <f t="shared" ref="AA7:AA8" si="1">+Y7*0.22</f>
        <v>263848669.13960651</v>
      </c>
      <c r="AB7" s="9">
        <v>0</v>
      </c>
      <c r="AC7" s="9"/>
      <c r="AD7" s="9"/>
      <c r="AE7" s="9"/>
      <c r="AF7" s="9"/>
      <c r="AG7" s="9"/>
      <c r="AH7" s="9">
        <f t="shared" ref="AH7:AH69" si="2">+SUM(AA7:AG7)</f>
        <v>263848669.13960651</v>
      </c>
      <c r="AI7" s="9">
        <f t="shared" ref="AI7:AI8" si="3">+$Y7*0.24</f>
        <v>287834911.78866166</v>
      </c>
      <c r="AJ7" s="9">
        <v>0</v>
      </c>
      <c r="AK7" s="9"/>
      <c r="AL7" s="9"/>
      <c r="AM7" s="9"/>
      <c r="AN7" s="9"/>
      <c r="AO7" s="9"/>
      <c r="AP7" s="9">
        <f t="shared" ref="AP7:AP69" si="4">+SUM(AI7:AO7)</f>
        <v>287834911.78866166</v>
      </c>
      <c r="AQ7" s="9">
        <f t="shared" ref="AQ7:AQ8" si="5">+$Y7*0.26</f>
        <v>311821154.43771678</v>
      </c>
      <c r="AR7" s="9">
        <v>0</v>
      </c>
      <c r="AS7" s="9"/>
      <c r="AT7" s="9"/>
      <c r="AU7" s="9"/>
      <c r="AV7" s="9"/>
      <c r="AW7" s="9"/>
      <c r="AX7" s="9">
        <f t="shared" ref="AX7:AX69" si="6">+SUM(AQ7:AW7)</f>
        <v>311821154.43771678</v>
      </c>
      <c r="AY7" s="9">
        <f t="shared" ref="AY7:AY8" si="7">+$Y7*0.28</f>
        <v>335807397.08677197</v>
      </c>
      <c r="AZ7" s="9">
        <v>0</v>
      </c>
      <c r="BA7" s="9"/>
      <c r="BB7" s="9"/>
      <c r="BC7" s="9"/>
      <c r="BD7" s="9"/>
      <c r="BE7" s="9"/>
      <c r="BF7" s="9">
        <f t="shared" ref="BF7:BF69" si="8">+SUM(AY7:BE7)</f>
        <v>335807397.08677197</v>
      </c>
      <c r="BG7" s="10">
        <f t="shared" ref="BG7:BG69" si="9">+AH7+AP7+AX7+BF7</f>
        <v>1199312132.4527569</v>
      </c>
      <c r="BH7" s="1" t="e">
        <f t="shared" ref="BH7:BH69" si="10">+IF(#REF!=N7,"bien","revisar")</f>
        <v>#REF!</v>
      </c>
      <c r="BI7" s="1" t="str">
        <f t="shared" ref="BI7:BI69" si="11">+IF(Y7=BG7,"bien","revisar")</f>
        <v>bien</v>
      </c>
      <c r="BJ7" s="11">
        <f t="shared" ref="BJ7:BJ69" si="12">+BG7-Y7</f>
        <v>0</v>
      </c>
    </row>
    <row r="8" spans="1:62" ht="30" customHeight="1" x14ac:dyDescent="0.25">
      <c r="A8" s="313"/>
      <c r="B8" s="249"/>
      <c r="C8" s="297"/>
      <c r="D8" s="249"/>
      <c r="E8" s="249"/>
      <c r="F8" s="249"/>
      <c r="G8" s="249"/>
      <c r="H8" s="249"/>
      <c r="I8" s="249"/>
      <c r="J8" s="249"/>
      <c r="K8" s="249"/>
      <c r="L8" s="150" t="s">
        <v>36</v>
      </c>
      <c r="M8" s="133" t="s">
        <v>37</v>
      </c>
      <c r="N8" s="104">
        <v>1</v>
      </c>
      <c r="O8" s="101" t="s">
        <v>34</v>
      </c>
      <c r="P8" s="101" t="s">
        <v>35</v>
      </c>
      <c r="Q8" s="101"/>
      <c r="R8" s="105">
        <f>373838327.032529-250000000</f>
        <v>123838327.032529</v>
      </c>
      <c r="S8" s="105">
        <v>0</v>
      </c>
      <c r="T8" s="105">
        <v>0</v>
      </c>
      <c r="U8" s="105">
        <v>0</v>
      </c>
      <c r="V8" s="105">
        <v>0</v>
      </c>
      <c r="W8" s="105"/>
      <c r="X8" s="105">
        <v>0</v>
      </c>
      <c r="Y8" s="106">
        <f t="shared" si="0"/>
        <v>123838327.032529</v>
      </c>
      <c r="Z8" s="167">
        <v>1</v>
      </c>
      <c r="AA8" s="103">
        <f t="shared" si="1"/>
        <v>27244431.947156381</v>
      </c>
      <c r="AB8" s="9">
        <v>0</v>
      </c>
      <c r="AC8" s="9"/>
      <c r="AD8" s="9"/>
      <c r="AE8" s="9"/>
      <c r="AF8" s="9"/>
      <c r="AG8" s="9"/>
      <c r="AH8" s="9">
        <f t="shared" si="2"/>
        <v>27244431.947156381</v>
      </c>
      <c r="AI8" s="9">
        <f t="shared" si="3"/>
        <v>29721198.487806957</v>
      </c>
      <c r="AJ8" s="9">
        <v>0</v>
      </c>
      <c r="AK8" s="9"/>
      <c r="AL8" s="9"/>
      <c r="AM8" s="9"/>
      <c r="AN8" s="9"/>
      <c r="AO8" s="9"/>
      <c r="AP8" s="9">
        <f t="shared" si="4"/>
        <v>29721198.487806957</v>
      </c>
      <c r="AQ8" s="9">
        <f t="shared" si="5"/>
        <v>32197965.028457541</v>
      </c>
      <c r="AR8" s="9">
        <v>0</v>
      </c>
      <c r="AS8" s="9"/>
      <c r="AT8" s="9"/>
      <c r="AU8" s="9"/>
      <c r="AV8" s="9"/>
      <c r="AW8" s="9"/>
      <c r="AX8" s="9">
        <f t="shared" si="6"/>
        <v>32197965.028457541</v>
      </c>
      <c r="AY8" s="9">
        <f t="shared" si="7"/>
        <v>34674731.569108121</v>
      </c>
      <c r="AZ8" s="9">
        <v>0</v>
      </c>
      <c r="BA8" s="9"/>
      <c r="BB8" s="9"/>
      <c r="BC8" s="9"/>
      <c r="BD8" s="9"/>
      <c r="BE8" s="9"/>
      <c r="BF8" s="9">
        <f t="shared" si="8"/>
        <v>34674731.569108121</v>
      </c>
      <c r="BG8" s="10">
        <f t="shared" si="9"/>
        <v>123838327.032529</v>
      </c>
      <c r="BH8" s="1" t="e">
        <f t="shared" si="10"/>
        <v>#REF!</v>
      </c>
      <c r="BI8" s="1" t="str">
        <f t="shared" si="11"/>
        <v>bien</v>
      </c>
      <c r="BJ8" s="11">
        <f t="shared" si="12"/>
        <v>0</v>
      </c>
    </row>
    <row r="9" spans="1:62" ht="40.5" customHeight="1" x14ac:dyDescent="0.25">
      <c r="A9" s="313"/>
      <c r="B9" s="249"/>
      <c r="C9" s="297"/>
      <c r="D9" s="249"/>
      <c r="E9" s="249"/>
      <c r="F9" s="249"/>
      <c r="G9" s="249"/>
      <c r="H9" s="249"/>
      <c r="I9" s="249"/>
      <c r="J9" s="249"/>
      <c r="K9" s="249"/>
      <c r="L9" s="150" t="s">
        <v>38</v>
      </c>
      <c r="M9" s="133" t="s">
        <v>39</v>
      </c>
      <c r="N9" s="104">
        <v>13</v>
      </c>
      <c r="O9" s="101" t="s">
        <v>34</v>
      </c>
      <c r="P9" s="101" t="s">
        <v>40</v>
      </c>
      <c r="Q9" s="101"/>
      <c r="R9" s="105">
        <v>165326576.928388</v>
      </c>
      <c r="S9" s="105">
        <v>0</v>
      </c>
      <c r="T9" s="105">
        <v>0</v>
      </c>
      <c r="U9" s="105">
        <v>0</v>
      </c>
      <c r="V9" s="105">
        <v>0</v>
      </c>
      <c r="W9" s="105"/>
      <c r="X9" s="105">
        <v>0</v>
      </c>
      <c r="Y9" s="106">
        <f t="shared" si="0"/>
        <v>165326576.928388</v>
      </c>
      <c r="Z9" s="167">
        <v>3</v>
      </c>
      <c r="AA9" s="103">
        <v>41331644.232097</v>
      </c>
      <c r="AB9" s="9">
        <v>0</v>
      </c>
      <c r="AC9" s="9"/>
      <c r="AD9" s="9"/>
      <c r="AE9" s="9"/>
      <c r="AF9" s="9"/>
      <c r="AG9" s="9"/>
      <c r="AH9" s="9">
        <f t="shared" si="2"/>
        <v>41331644.232097</v>
      </c>
      <c r="AI9" s="9">
        <v>41331644.232097</v>
      </c>
      <c r="AJ9" s="9">
        <v>0</v>
      </c>
      <c r="AK9" s="9"/>
      <c r="AL9" s="9"/>
      <c r="AM9" s="9"/>
      <c r="AN9" s="9"/>
      <c r="AO9" s="9"/>
      <c r="AP9" s="9">
        <f t="shared" si="4"/>
        <v>41331644.232097</v>
      </c>
      <c r="AQ9" s="9">
        <v>41331644.232097</v>
      </c>
      <c r="AR9" s="9">
        <v>0</v>
      </c>
      <c r="AS9" s="9"/>
      <c r="AT9" s="9"/>
      <c r="AU9" s="9"/>
      <c r="AV9" s="9"/>
      <c r="AW9" s="9"/>
      <c r="AX9" s="9">
        <f t="shared" si="6"/>
        <v>41331644.232097</v>
      </c>
      <c r="AY9" s="9">
        <v>41331644.232097</v>
      </c>
      <c r="AZ9" s="9">
        <v>0</v>
      </c>
      <c r="BA9" s="9"/>
      <c r="BB9" s="9"/>
      <c r="BC9" s="9"/>
      <c r="BD9" s="9"/>
      <c r="BE9" s="9"/>
      <c r="BF9" s="9">
        <f t="shared" si="8"/>
        <v>41331644.232097</v>
      </c>
      <c r="BG9" s="10">
        <f t="shared" si="9"/>
        <v>165326576.928388</v>
      </c>
      <c r="BH9" s="1" t="e">
        <f t="shared" si="10"/>
        <v>#REF!</v>
      </c>
      <c r="BI9" s="1" t="str">
        <f t="shared" si="11"/>
        <v>bien</v>
      </c>
      <c r="BJ9" s="11">
        <f t="shared" si="12"/>
        <v>0</v>
      </c>
    </row>
    <row r="10" spans="1:62" ht="40.5" customHeight="1" x14ac:dyDescent="0.25">
      <c r="A10" s="313"/>
      <c r="B10" s="249"/>
      <c r="C10" s="297"/>
      <c r="D10" s="249"/>
      <c r="E10" s="249"/>
      <c r="F10" s="249"/>
      <c r="G10" s="249"/>
      <c r="H10" s="249"/>
      <c r="I10" s="249"/>
      <c r="J10" s="249"/>
      <c r="K10" s="249"/>
      <c r="L10" s="150" t="s">
        <v>41</v>
      </c>
      <c r="M10" s="133" t="s">
        <v>42</v>
      </c>
      <c r="N10" s="104">
        <v>1</v>
      </c>
      <c r="O10" s="101" t="s">
        <v>34</v>
      </c>
      <c r="P10" s="101" t="s">
        <v>40</v>
      </c>
      <c r="Q10" s="101"/>
      <c r="R10" s="105">
        <v>253472050.17364222</v>
      </c>
      <c r="S10" s="105">
        <v>0</v>
      </c>
      <c r="T10" s="105">
        <v>0</v>
      </c>
      <c r="U10" s="105">
        <v>0</v>
      </c>
      <c r="V10" s="105">
        <v>0</v>
      </c>
      <c r="W10" s="105"/>
      <c r="X10" s="105">
        <v>0</v>
      </c>
      <c r="Y10" s="106">
        <f t="shared" si="0"/>
        <v>253472050.17364222</v>
      </c>
      <c r="Z10" s="167">
        <v>1</v>
      </c>
      <c r="AA10" s="103"/>
      <c r="AB10" s="9">
        <v>0</v>
      </c>
      <c r="AC10" s="9"/>
      <c r="AD10" s="9"/>
      <c r="AE10" s="9"/>
      <c r="AF10" s="9"/>
      <c r="AG10" s="9"/>
      <c r="AH10" s="9">
        <f t="shared" si="2"/>
        <v>0</v>
      </c>
      <c r="AI10" s="9">
        <v>253472050.17364222</v>
      </c>
      <c r="AJ10" s="9">
        <v>0</v>
      </c>
      <c r="AK10" s="9"/>
      <c r="AL10" s="9"/>
      <c r="AM10" s="9"/>
      <c r="AN10" s="9"/>
      <c r="AO10" s="9"/>
      <c r="AP10" s="9">
        <f t="shared" si="4"/>
        <v>253472050.17364222</v>
      </c>
      <c r="AQ10" s="9">
        <v>0</v>
      </c>
      <c r="AR10" s="9">
        <v>0</v>
      </c>
      <c r="AS10" s="9"/>
      <c r="AT10" s="9"/>
      <c r="AU10" s="9"/>
      <c r="AV10" s="9"/>
      <c r="AW10" s="9"/>
      <c r="AX10" s="9">
        <f t="shared" si="6"/>
        <v>0</v>
      </c>
      <c r="AY10" s="9">
        <v>0</v>
      </c>
      <c r="AZ10" s="9">
        <v>0</v>
      </c>
      <c r="BA10" s="9"/>
      <c r="BB10" s="9"/>
      <c r="BC10" s="9"/>
      <c r="BD10" s="9"/>
      <c r="BE10" s="9"/>
      <c r="BF10" s="9">
        <f t="shared" si="8"/>
        <v>0</v>
      </c>
      <c r="BG10" s="10">
        <f t="shared" si="9"/>
        <v>253472050.17364222</v>
      </c>
      <c r="BH10" s="1" t="e">
        <f t="shared" si="10"/>
        <v>#REF!</v>
      </c>
      <c r="BI10" s="1" t="str">
        <f t="shared" si="11"/>
        <v>bien</v>
      </c>
      <c r="BJ10" s="11">
        <f t="shared" si="12"/>
        <v>0</v>
      </c>
    </row>
    <row r="11" spans="1:62" ht="60.75" customHeight="1" x14ac:dyDescent="0.25">
      <c r="A11" s="313"/>
      <c r="B11" s="249"/>
      <c r="C11" s="297"/>
      <c r="D11" s="249"/>
      <c r="E11" s="249"/>
      <c r="F11" s="249"/>
      <c r="G11" s="249"/>
      <c r="H11" s="249"/>
      <c r="I11" s="249"/>
      <c r="J11" s="249"/>
      <c r="K11" s="249"/>
      <c r="L11" s="150" t="s">
        <v>43</v>
      </c>
      <c r="M11" s="133" t="s">
        <v>44</v>
      </c>
      <c r="N11" s="104">
        <v>4</v>
      </c>
      <c r="O11" s="101" t="s">
        <v>34</v>
      </c>
      <c r="P11" s="101" t="s">
        <v>40</v>
      </c>
      <c r="Q11" s="101" t="s">
        <v>45</v>
      </c>
      <c r="R11" s="105">
        <v>224918006.39324921</v>
      </c>
      <c r="S11" s="105">
        <v>0</v>
      </c>
      <c r="T11" s="105">
        <v>0</v>
      </c>
      <c r="U11" s="105">
        <v>0</v>
      </c>
      <c r="V11" s="105">
        <v>0</v>
      </c>
      <c r="W11" s="105"/>
      <c r="X11" s="105">
        <v>0</v>
      </c>
      <c r="Y11" s="106">
        <f t="shared" si="0"/>
        <v>224918006.39324921</v>
      </c>
      <c r="Z11" s="167">
        <v>1</v>
      </c>
      <c r="AA11" s="103">
        <v>56229501.598312303</v>
      </c>
      <c r="AB11" s="9">
        <v>0</v>
      </c>
      <c r="AC11" s="9"/>
      <c r="AD11" s="9"/>
      <c r="AE11" s="9"/>
      <c r="AF11" s="9"/>
      <c r="AG11" s="9"/>
      <c r="AH11" s="9">
        <f t="shared" si="2"/>
        <v>56229501.598312303</v>
      </c>
      <c r="AI11" s="9">
        <v>56229501.598312303</v>
      </c>
      <c r="AJ11" s="9">
        <v>0</v>
      </c>
      <c r="AK11" s="9"/>
      <c r="AL11" s="9"/>
      <c r="AM11" s="9"/>
      <c r="AN11" s="9"/>
      <c r="AO11" s="9"/>
      <c r="AP11" s="9">
        <f t="shared" si="4"/>
        <v>56229501.598312303</v>
      </c>
      <c r="AQ11" s="9">
        <v>56229501.598312303</v>
      </c>
      <c r="AR11" s="9">
        <v>0</v>
      </c>
      <c r="AS11" s="9"/>
      <c r="AT11" s="9"/>
      <c r="AU11" s="9"/>
      <c r="AV11" s="9"/>
      <c r="AW11" s="9"/>
      <c r="AX11" s="9">
        <f t="shared" si="6"/>
        <v>56229501.598312303</v>
      </c>
      <c r="AY11" s="9">
        <v>56229501.598312303</v>
      </c>
      <c r="AZ11" s="9">
        <v>0</v>
      </c>
      <c r="BA11" s="9"/>
      <c r="BB11" s="9"/>
      <c r="BC11" s="9"/>
      <c r="BD11" s="9"/>
      <c r="BE11" s="9"/>
      <c r="BF11" s="9">
        <f t="shared" si="8"/>
        <v>56229501.598312303</v>
      </c>
      <c r="BG11" s="10">
        <f t="shared" si="9"/>
        <v>224918006.39324921</v>
      </c>
      <c r="BH11" s="1" t="e">
        <f t="shared" si="10"/>
        <v>#REF!</v>
      </c>
      <c r="BI11" s="1" t="str">
        <f t="shared" si="11"/>
        <v>bien</v>
      </c>
      <c r="BJ11" s="11">
        <f t="shared" si="12"/>
        <v>0</v>
      </c>
    </row>
    <row r="12" spans="1:62" ht="126.75" customHeight="1" x14ac:dyDescent="0.25">
      <c r="A12" s="226">
        <v>2</v>
      </c>
      <c r="B12" s="159" t="s">
        <v>854</v>
      </c>
      <c r="C12" s="156" t="s">
        <v>799</v>
      </c>
      <c r="D12" s="163">
        <v>1080000</v>
      </c>
      <c r="E12" s="163">
        <v>0</v>
      </c>
      <c r="F12" s="160">
        <f t="shared" ref="F12:F15" si="13">D12+E12</f>
        <v>1080000</v>
      </c>
      <c r="G12" s="162" t="s">
        <v>49</v>
      </c>
      <c r="H12" s="249"/>
      <c r="I12" s="249"/>
      <c r="J12" s="248">
        <v>1.2</v>
      </c>
      <c r="K12" s="250" t="s">
        <v>46</v>
      </c>
      <c r="L12" s="150" t="s">
        <v>47</v>
      </c>
      <c r="M12" s="133" t="s">
        <v>48</v>
      </c>
      <c r="N12" s="104">
        <v>15</v>
      </c>
      <c r="O12" s="101" t="s">
        <v>50</v>
      </c>
      <c r="P12" s="101" t="s">
        <v>35</v>
      </c>
      <c r="Q12" s="101"/>
      <c r="R12" s="134">
        <v>135853458</v>
      </c>
      <c r="S12" s="105">
        <v>0</v>
      </c>
      <c r="T12" s="105">
        <v>0</v>
      </c>
      <c r="U12" s="105">
        <v>0</v>
      </c>
      <c r="V12" s="105">
        <v>0</v>
      </c>
      <c r="W12" s="105"/>
      <c r="X12" s="105">
        <v>0</v>
      </c>
      <c r="Y12" s="106">
        <f t="shared" si="0"/>
        <v>135853458</v>
      </c>
      <c r="Z12" s="167">
        <v>15</v>
      </c>
      <c r="AA12" s="13">
        <v>29887760.760000002</v>
      </c>
      <c r="AB12" s="12">
        <v>0</v>
      </c>
      <c r="AC12" s="12">
        <v>0</v>
      </c>
      <c r="AD12" s="12">
        <v>0</v>
      </c>
      <c r="AE12" s="12"/>
      <c r="AF12" s="12">
        <v>0</v>
      </c>
      <c r="AG12" s="12">
        <v>0</v>
      </c>
      <c r="AH12" s="9">
        <f t="shared" si="2"/>
        <v>29887760.760000002</v>
      </c>
      <c r="AI12" s="12">
        <v>32604829.919999998</v>
      </c>
      <c r="AJ12" s="12">
        <v>0</v>
      </c>
      <c r="AK12" s="12">
        <v>0</v>
      </c>
      <c r="AL12" s="12">
        <v>0</v>
      </c>
      <c r="AM12" s="12"/>
      <c r="AN12" s="12">
        <v>0</v>
      </c>
      <c r="AO12" s="12">
        <v>0</v>
      </c>
      <c r="AP12" s="9">
        <f t="shared" si="4"/>
        <v>32604829.919999998</v>
      </c>
      <c r="AQ12" s="7">
        <v>35321899.079999998</v>
      </c>
      <c r="AR12" s="7">
        <v>0</v>
      </c>
      <c r="AS12" s="12">
        <v>0</v>
      </c>
      <c r="AT12" s="12">
        <v>0</v>
      </c>
      <c r="AU12" s="12"/>
      <c r="AV12" s="12">
        <v>0</v>
      </c>
      <c r="AW12" s="12">
        <v>0</v>
      </c>
      <c r="AX12" s="9">
        <f t="shared" si="6"/>
        <v>35321899.079999998</v>
      </c>
      <c r="AY12" s="14">
        <v>38038968.240000002</v>
      </c>
      <c r="AZ12" s="14">
        <v>0</v>
      </c>
      <c r="BA12" s="14">
        <v>0</v>
      </c>
      <c r="BB12" s="14">
        <v>0</v>
      </c>
      <c r="BC12" s="14"/>
      <c r="BD12" s="14">
        <v>0</v>
      </c>
      <c r="BE12" s="14">
        <v>0</v>
      </c>
      <c r="BF12" s="9">
        <f t="shared" si="8"/>
        <v>38038968.240000002</v>
      </c>
      <c r="BG12" s="10">
        <f t="shared" si="9"/>
        <v>135853458</v>
      </c>
      <c r="BH12" s="1" t="e">
        <f t="shared" si="10"/>
        <v>#REF!</v>
      </c>
      <c r="BI12" s="1" t="str">
        <f t="shared" si="11"/>
        <v>bien</v>
      </c>
      <c r="BJ12" s="11">
        <f t="shared" si="12"/>
        <v>0</v>
      </c>
    </row>
    <row r="13" spans="1:62" ht="82.5" customHeight="1" x14ac:dyDescent="0.25">
      <c r="A13" s="226">
        <v>3</v>
      </c>
      <c r="B13" s="159" t="s">
        <v>855</v>
      </c>
      <c r="C13" s="156" t="s">
        <v>800</v>
      </c>
      <c r="D13" s="163">
        <v>1000000000</v>
      </c>
      <c r="E13" s="163">
        <v>0</v>
      </c>
      <c r="F13" s="160">
        <f t="shared" si="13"/>
        <v>1000000000</v>
      </c>
      <c r="G13" s="162" t="s">
        <v>49</v>
      </c>
      <c r="H13" s="249"/>
      <c r="I13" s="249"/>
      <c r="J13" s="249"/>
      <c r="K13" s="249"/>
      <c r="L13" s="150" t="s">
        <v>51</v>
      </c>
      <c r="M13" s="133" t="s">
        <v>52</v>
      </c>
      <c r="N13" s="104">
        <v>5</v>
      </c>
      <c r="O13" s="101" t="s">
        <v>34</v>
      </c>
      <c r="P13" s="101" t="s">
        <v>35</v>
      </c>
      <c r="Q13" s="101"/>
      <c r="R13" s="134">
        <v>135853458</v>
      </c>
      <c r="S13" s="105">
        <v>0</v>
      </c>
      <c r="T13" s="105">
        <v>0</v>
      </c>
      <c r="U13" s="105">
        <v>0</v>
      </c>
      <c r="V13" s="105">
        <v>0</v>
      </c>
      <c r="W13" s="105"/>
      <c r="X13" s="105">
        <v>0</v>
      </c>
      <c r="Y13" s="106">
        <f t="shared" si="0"/>
        <v>135853458</v>
      </c>
      <c r="Z13" s="167">
        <v>5</v>
      </c>
      <c r="AA13" s="13">
        <v>29887760.760000002</v>
      </c>
      <c r="AB13" s="12">
        <v>0</v>
      </c>
      <c r="AC13" s="12">
        <v>0</v>
      </c>
      <c r="AD13" s="12">
        <v>0</v>
      </c>
      <c r="AE13" s="12"/>
      <c r="AF13" s="12">
        <v>0</v>
      </c>
      <c r="AG13" s="12">
        <v>0</v>
      </c>
      <c r="AH13" s="9">
        <f t="shared" si="2"/>
        <v>29887760.760000002</v>
      </c>
      <c r="AI13" s="12">
        <v>32604829.919999998</v>
      </c>
      <c r="AJ13" s="12">
        <v>0</v>
      </c>
      <c r="AK13" s="12">
        <v>0</v>
      </c>
      <c r="AL13" s="12">
        <v>0</v>
      </c>
      <c r="AM13" s="12"/>
      <c r="AN13" s="12">
        <v>0</v>
      </c>
      <c r="AO13" s="12">
        <v>0</v>
      </c>
      <c r="AP13" s="9">
        <f t="shared" si="4"/>
        <v>32604829.919999998</v>
      </c>
      <c r="AQ13" s="7">
        <v>35321899.079999998</v>
      </c>
      <c r="AR13" s="7">
        <v>0</v>
      </c>
      <c r="AS13" s="12">
        <v>0</v>
      </c>
      <c r="AT13" s="12">
        <v>0</v>
      </c>
      <c r="AU13" s="12"/>
      <c r="AV13" s="12">
        <v>0</v>
      </c>
      <c r="AW13" s="12">
        <v>0</v>
      </c>
      <c r="AX13" s="9">
        <f t="shared" si="6"/>
        <v>35321899.079999998</v>
      </c>
      <c r="AY13" s="14">
        <v>38038968.240000002</v>
      </c>
      <c r="AZ13" s="14">
        <v>0</v>
      </c>
      <c r="BA13" s="14">
        <v>0</v>
      </c>
      <c r="BB13" s="14">
        <v>0</v>
      </c>
      <c r="BC13" s="14"/>
      <c r="BD13" s="14">
        <v>0</v>
      </c>
      <c r="BE13" s="14">
        <v>0</v>
      </c>
      <c r="BF13" s="9">
        <f t="shared" si="8"/>
        <v>38038968.240000002</v>
      </c>
      <c r="BG13" s="10">
        <f t="shared" si="9"/>
        <v>135853458</v>
      </c>
      <c r="BH13" s="1" t="e">
        <f t="shared" si="10"/>
        <v>#REF!</v>
      </c>
      <c r="BI13" s="1" t="str">
        <f t="shared" si="11"/>
        <v>bien</v>
      </c>
      <c r="BJ13" s="11">
        <f t="shared" si="12"/>
        <v>0</v>
      </c>
    </row>
    <row r="14" spans="1:62" ht="100.5" customHeight="1" x14ac:dyDescent="0.25">
      <c r="A14" s="226">
        <v>4</v>
      </c>
      <c r="B14" s="159" t="s">
        <v>856</v>
      </c>
      <c r="C14" s="156" t="s">
        <v>801</v>
      </c>
      <c r="D14" s="163">
        <v>1230000000</v>
      </c>
      <c r="E14" s="163">
        <v>0</v>
      </c>
      <c r="F14" s="160">
        <f t="shared" si="13"/>
        <v>1230000000</v>
      </c>
      <c r="G14" s="162" t="s">
        <v>49</v>
      </c>
      <c r="H14" s="249"/>
      <c r="I14" s="249"/>
      <c r="J14" s="249"/>
      <c r="K14" s="249"/>
      <c r="L14" s="150" t="s">
        <v>53</v>
      </c>
      <c r="M14" s="133" t="s">
        <v>54</v>
      </c>
      <c r="N14" s="104">
        <v>2</v>
      </c>
      <c r="O14" s="101" t="s">
        <v>34</v>
      </c>
      <c r="P14" s="101" t="s">
        <v>35</v>
      </c>
      <c r="Q14" s="101"/>
      <c r="R14" s="134">
        <v>135853458</v>
      </c>
      <c r="S14" s="105">
        <v>0</v>
      </c>
      <c r="T14" s="105">
        <v>0</v>
      </c>
      <c r="U14" s="105">
        <v>0</v>
      </c>
      <c r="V14" s="105">
        <v>0</v>
      </c>
      <c r="W14" s="105"/>
      <c r="X14" s="105">
        <v>0</v>
      </c>
      <c r="Y14" s="106">
        <f t="shared" si="0"/>
        <v>135853458</v>
      </c>
      <c r="Z14" s="167">
        <v>2</v>
      </c>
      <c r="AA14" s="13">
        <v>29887760.760000002</v>
      </c>
      <c r="AB14" s="12">
        <v>0</v>
      </c>
      <c r="AC14" s="12">
        <v>0</v>
      </c>
      <c r="AD14" s="12">
        <v>0</v>
      </c>
      <c r="AE14" s="12"/>
      <c r="AF14" s="12">
        <v>0</v>
      </c>
      <c r="AG14" s="12">
        <v>0</v>
      </c>
      <c r="AH14" s="9">
        <f t="shared" si="2"/>
        <v>29887760.760000002</v>
      </c>
      <c r="AI14" s="12">
        <v>32604829.919999998</v>
      </c>
      <c r="AJ14" s="12">
        <v>0</v>
      </c>
      <c r="AK14" s="12">
        <v>0</v>
      </c>
      <c r="AL14" s="12">
        <v>0</v>
      </c>
      <c r="AM14" s="12"/>
      <c r="AN14" s="12">
        <v>0</v>
      </c>
      <c r="AO14" s="12">
        <v>0</v>
      </c>
      <c r="AP14" s="9">
        <f t="shared" si="4"/>
        <v>32604829.919999998</v>
      </c>
      <c r="AQ14" s="7">
        <v>35321899.079999998</v>
      </c>
      <c r="AR14" s="7">
        <v>0</v>
      </c>
      <c r="AS14" s="12">
        <v>0</v>
      </c>
      <c r="AT14" s="12">
        <v>0</v>
      </c>
      <c r="AU14" s="12"/>
      <c r="AV14" s="12">
        <v>0</v>
      </c>
      <c r="AW14" s="12">
        <v>0</v>
      </c>
      <c r="AX14" s="9">
        <f t="shared" si="6"/>
        <v>35321899.079999998</v>
      </c>
      <c r="AY14" s="14">
        <v>38038968.240000002</v>
      </c>
      <c r="AZ14" s="14">
        <v>0</v>
      </c>
      <c r="BA14" s="14">
        <v>0</v>
      </c>
      <c r="BB14" s="14">
        <v>0</v>
      </c>
      <c r="BC14" s="14"/>
      <c r="BD14" s="14">
        <v>0</v>
      </c>
      <c r="BE14" s="14">
        <v>0</v>
      </c>
      <c r="BF14" s="9">
        <f t="shared" si="8"/>
        <v>38038968.240000002</v>
      </c>
      <c r="BG14" s="10">
        <f t="shared" si="9"/>
        <v>135853458</v>
      </c>
      <c r="BH14" s="1" t="e">
        <f t="shared" si="10"/>
        <v>#REF!</v>
      </c>
      <c r="BI14" s="1" t="str">
        <f t="shared" si="11"/>
        <v>bien</v>
      </c>
      <c r="BJ14" s="11">
        <f t="shared" si="12"/>
        <v>0</v>
      </c>
    </row>
    <row r="15" spans="1:62" ht="124.5" customHeight="1" x14ac:dyDescent="0.25">
      <c r="A15" s="224">
        <v>5</v>
      </c>
      <c r="B15" s="158" t="s">
        <v>857</v>
      </c>
      <c r="C15" s="155" t="s">
        <v>802</v>
      </c>
      <c r="D15" s="160">
        <v>1473500000</v>
      </c>
      <c r="E15" s="160">
        <v>0</v>
      </c>
      <c r="F15" s="160">
        <f t="shared" si="13"/>
        <v>1473500000</v>
      </c>
      <c r="G15" s="162" t="s">
        <v>49</v>
      </c>
      <c r="H15" s="249"/>
      <c r="I15" s="249"/>
      <c r="J15" s="249"/>
      <c r="K15" s="249"/>
      <c r="L15" s="150" t="s">
        <v>55</v>
      </c>
      <c r="M15" s="133" t="s">
        <v>56</v>
      </c>
      <c r="N15" s="104">
        <v>70</v>
      </c>
      <c r="O15" s="101" t="s">
        <v>57</v>
      </c>
      <c r="P15" s="101" t="s">
        <v>40</v>
      </c>
      <c r="Q15" s="101"/>
      <c r="R15" s="134">
        <v>135853458</v>
      </c>
      <c r="S15" s="105">
        <v>0</v>
      </c>
      <c r="T15" s="105">
        <v>0</v>
      </c>
      <c r="U15" s="105">
        <v>0</v>
      </c>
      <c r="V15" s="105">
        <v>0</v>
      </c>
      <c r="W15" s="105"/>
      <c r="X15" s="105">
        <v>0</v>
      </c>
      <c r="Y15" s="106">
        <f t="shared" si="0"/>
        <v>135853458</v>
      </c>
      <c r="Z15" s="167"/>
      <c r="AA15" s="13">
        <v>29887760.760000002</v>
      </c>
      <c r="AB15" s="12">
        <v>0</v>
      </c>
      <c r="AC15" s="12">
        <v>0</v>
      </c>
      <c r="AD15" s="12">
        <v>0</v>
      </c>
      <c r="AE15" s="12"/>
      <c r="AF15" s="12">
        <v>0</v>
      </c>
      <c r="AG15" s="12">
        <v>0</v>
      </c>
      <c r="AH15" s="9">
        <f t="shared" si="2"/>
        <v>29887760.760000002</v>
      </c>
      <c r="AI15" s="12">
        <v>32604829.919999998</v>
      </c>
      <c r="AJ15" s="12">
        <v>0</v>
      </c>
      <c r="AK15" s="12">
        <v>0</v>
      </c>
      <c r="AL15" s="12">
        <v>0</v>
      </c>
      <c r="AM15" s="12"/>
      <c r="AN15" s="12">
        <v>0</v>
      </c>
      <c r="AO15" s="12">
        <v>0</v>
      </c>
      <c r="AP15" s="9">
        <f t="shared" si="4"/>
        <v>32604829.919999998</v>
      </c>
      <c r="AQ15" s="7">
        <v>35321899.079999998</v>
      </c>
      <c r="AR15" s="7">
        <v>0</v>
      </c>
      <c r="AS15" s="12">
        <v>0</v>
      </c>
      <c r="AT15" s="12">
        <v>0</v>
      </c>
      <c r="AU15" s="12"/>
      <c r="AV15" s="12">
        <v>0</v>
      </c>
      <c r="AW15" s="12">
        <v>0</v>
      </c>
      <c r="AX15" s="9">
        <f t="shared" si="6"/>
        <v>35321899.079999998</v>
      </c>
      <c r="AY15" s="14">
        <v>38038968.240000002</v>
      </c>
      <c r="AZ15" s="14">
        <v>0</v>
      </c>
      <c r="BA15" s="14">
        <v>0</v>
      </c>
      <c r="BB15" s="14">
        <v>0</v>
      </c>
      <c r="BC15" s="14"/>
      <c r="BD15" s="14">
        <v>0</v>
      </c>
      <c r="BE15" s="14">
        <v>0</v>
      </c>
      <c r="BF15" s="9">
        <f t="shared" si="8"/>
        <v>38038968.240000002</v>
      </c>
      <c r="BG15" s="10">
        <f t="shared" si="9"/>
        <v>135853458</v>
      </c>
      <c r="BH15" s="1" t="e">
        <f t="shared" si="10"/>
        <v>#REF!</v>
      </c>
      <c r="BI15" s="1" t="str">
        <f t="shared" si="11"/>
        <v>bien</v>
      </c>
      <c r="BJ15" s="11">
        <f t="shared" si="12"/>
        <v>0</v>
      </c>
    </row>
    <row r="16" spans="1:62" s="164" customFormat="1" ht="124.5" customHeight="1" x14ac:dyDescent="0.25">
      <c r="A16" s="329">
        <v>6</v>
      </c>
      <c r="B16" s="256" t="s">
        <v>921</v>
      </c>
      <c r="C16" s="256" t="s">
        <v>922</v>
      </c>
      <c r="D16" s="283">
        <v>7000892950</v>
      </c>
      <c r="E16" s="283">
        <v>0</v>
      </c>
      <c r="F16" s="283">
        <f t="shared" ref="F16" si="14">D16+E16</f>
        <v>7000892950</v>
      </c>
      <c r="G16" s="260" t="s">
        <v>49</v>
      </c>
      <c r="H16" s="249"/>
      <c r="I16" s="249"/>
      <c r="J16" s="248">
        <v>1.3</v>
      </c>
      <c r="K16" s="250" t="s">
        <v>58</v>
      </c>
      <c r="L16" s="244" t="s">
        <v>59</v>
      </c>
      <c r="M16" s="133" t="s">
        <v>60</v>
      </c>
      <c r="N16" s="104">
        <v>40</v>
      </c>
      <c r="O16" s="101" t="s">
        <v>34</v>
      </c>
      <c r="P16" s="101" t="s">
        <v>40</v>
      </c>
      <c r="Q16" s="101"/>
      <c r="R16" s="134">
        <v>1811379440</v>
      </c>
      <c r="S16" s="105">
        <v>0</v>
      </c>
      <c r="T16" s="105">
        <v>0</v>
      </c>
      <c r="U16" s="105">
        <v>0</v>
      </c>
      <c r="V16" s="105">
        <v>0</v>
      </c>
      <c r="W16" s="105"/>
      <c r="X16" s="105">
        <v>0</v>
      </c>
      <c r="Y16" s="106">
        <f t="shared" ref="Y16:Y17" si="15">+SUM(R16:X16)</f>
        <v>1811379440</v>
      </c>
      <c r="Z16" s="167">
        <v>10</v>
      </c>
      <c r="AA16" s="13"/>
      <c r="AB16" s="12"/>
      <c r="AC16" s="12"/>
      <c r="AD16" s="12"/>
      <c r="AE16" s="12"/>
      <c r="AF16" s="12"/>
      <c r="AG16" s="12"/>
      <c r="AH16" s="9"/>
      <c r="AI16" s="12"/>
      <c r="AJ16" s="12"/>
      <c r="AK16" s="12"/>
      <c r="AL16" s="12"/>
      <c r="AM16" s="12"/>
      <c r="AN16" s="12"/>
      <c r="AO16" s="12"/>
      <c r="AP16" s="9"/>
      <c r="AQ16" s="7"/>
      <c r="AR16" s="7"/>
      <c r="AS16" s="12"/>
      <c r="AT16" s="12"/>
      <c r="AU16" s="12"/>
      <c r="AV16" s="12"/>
      <c r="AW16" s="12"/>
      <c r="AX16" s="9"/>
      <c r="AY16" s="14"/>
      <c r="AZ16" s="14"/>
      <c r="BA16" s="14"/>
      <c r="BB16" s="14"/>
      <c r="BC16" s="14"/>
      <c r="BD16" s="14"/>
      <c r="BE16" s="14"/>
      <c r="BF16" s="9"/>
      <c r="BG16" s="109"/>
      <c r="BH16" s="1"/>
      <c r="BI16" s="1"/>
      <c r="BJ16" s="11"/>
    </row>
    <row r="17" spans="1:62" s="164" customFormat="1" ht="124.5" customHeight="1" x14ac:dyDescent="0.25">
      <c r="A17" s="317"/>
      <c r="B17" s="257"/>
      <c r="C17" s="257"/>
      <c r="D17" s="284"/>
      <c r="E17" s="284"/>
      <c r="F17" s="284"/>
      <c r="G17" s="261"/>
      <c r="H17" s="249"/>
      <c r="I17" s="249"/>
      <c r="J17" s="249"/>
      <c r="K17" s="249"/>
      <c r="L17" s="244" t="s">
        <v>62</v>
      </c>
      <c r="M17" s="133" t="s">
        <v>63</v>
      </c>
      <c r="N17" s="104">
        <v>5</v>
      </c>
      <c r="O17" s="101" t="s">
        <v>34</v>
      </c>
      <c r="P17" s="101" t="s">
        <v>35</v>
      </c>
      <c r="Q17" s="101" t="s">
        <v>64</v>
      </c>
      <c r="R17" s="134">
        <v>1811379440</v>
      </c>
      <c r="S17" s="105">
        <v>0</v>
      </c>
      <c r="T17" s="105">
        <v>0</v>
      </c>
      <c r="U17" s="105">
        <v>0</v>
      </c>
      <c r="V17" s="105">
        <v>0</v>
      </c>
      <c r="W17" s="105"/>
      <c r="X17" s="105">
        <v>0</v>
      </c>
      <c r="Y17" s="106">
        <f t="shared" si="15"/>
        <v>1811379440</v>
      </c>
      <c r="Z17" s="167">
        <v>5</v>
      </c>
      <c r="AA17" s="13"/>
      <c r="AB17" s="12"/>
      <c r="AC17" s="12"/>
      <c r="AD17" s="12"/>
      <c r="AE17" s="12"/>
      <c r="AF17" s="12"/>
      <c r="AG17" s="12"/>
      <c r="AH17" s="9"/>
      <c r="AI17" s="12"/>
      <c r="AJ17" s="12"/>
      <c r="AK17" s="12"/>
      <c r="AL17" s="12"/>
      <c r="AM17" s="12"/>
      <c r="AN17" s="12"/>
      <c r="AO17" s="12"/>
      <c r="AP17" s="9"/>
      <c r="AQ17" s="7"/>
      <c r="AR17" s="7"/>
      <c r="AS17" s="12"/>
      <c r="AT17" s="12"/>
      <c r="AU17" s="12"/>
      <c r="AV17" s="12"/>
      <c r="AW17" s="12"/>
      <c r="AX17" s="9"/>
      <c r="AY17" s="14"/>
      <c r="AZ17" s="14"/>
      <c r="BA17" s="14"/>
      <c r="BB17" s="14"/>
      <c r="BC17" s="14"/>
      <c r="BD17" s="14"/>
      <c r="BE17" s="14"/>
      <c r="BF17" s="9"/>
      <c r="BG17" s="109"/>
      <c r="BH17" s="1"/>
      <c r="BI17" s="1"/>
      <c r="BJ17" s="11"/>
    </row>
    <row r="18" spans="1:62" ht="72.75" customHeight="1" x14ac:dyDescent="0.25">
      <c r="A18" s="312">
        <v>7</v>
      </c>
      <c r="B18" s="300" t="s">
        <v>858</v>
      </c>
      <c r="C18" s="296" t="s">
        <v>61</v>
      </c>
      <c r="D18" s="299">
        <v>3500000000</v>
      </c>
      <c r="E18" s="283">
        <v>0</v>
      </c>
      <c r="F18" s="299">
        <f>D18+E18</f>
        <v>3500000000</v>
      </c>
      <c r="G18" s="303" t="s">
        <v>49</v>
      </c>
      <c r="H18" s="249"/>
      <c r="I18" s="249"/>
      <c r="J18" s="248">
        <v>1.3</v>
      </c>
      <c r="K18" s="250" t="s">
        <v>58</v>
      </c>
      <c r="L18" s="150" t="s">
        <v>59</v>
      </c>
      <c r="M18" s="133" t="s">
        <v>60</v>
      </c>
      <c r="N18" s="104">
        <v>40</v>
      </c>
      <c r="O18" s="101" t="s">
        <v>34</v>
      </c>
      <c r="P18" s="101" t="s">
        <v>40</v>
      </c>
      <c r="Q18" s="101"/>
      <c r="R18" s="134">
        <v>1811379440</v>
      </c>
      <c r="S18" s="105">
        <v>0</v>
      </c>
      <c r="T18" s="105">
        <v>0</v>
      </c>
      <c r="U18" s="105">
        <v>0</v>
      </c>
      <c r="V18" s="105">
        <v>0</v>
      </c>
      <c r="W18" s="105"/>
      <c r="X18" s="105">
        <v>0</v>
      </c>
      <c r="Y18" s="106">
        <f t="shared" si="0"/>
        <v>1811379440</v>
      </c>
      <c r="Z18" s="167">
        <v>10</v>
      </c>
      <c r="AA18" s="13">
        <v>400000000</v>
      </c>
      <c r="AB18" s="12">
        <v>0</v>
      </c>
      <c r="AC18" s="12">
        <v>0</v>
      </c>
      <c r="AD18" s="12">
        <v>0</v>
      </c>
      <c r="AE18" s="12"/>
      <c r="AF18" s="12">
        <v>0</v>
      </c>
      <c r="AG18" s="12">
        <v>0</v>
      </c>
      <c r="AH18" s="9">
        <f t="shared" si="2"/>
        <v>400000000</v>
      </c>
      <c r="AI18" s="12">
        <v>448000080</v>
      </c>
      <c r="AJ18" s="12">
        <v>0</v>
      </c>
      <c r="AK18" s="12">
        <v>0</v>
      </c>
      <c r="AL18" s="12">
        <v>0</v>
      </c>
      <c r="AM18" s="12"/>
      <c r="AN18" s="12">
        <v>0</v>
      </c>
      <c r="AO18" s="12">
        <v>0</v>
      </c>
      <c r="AP18" s="9">
        <f t="shared" si="4"/>
        <v>448000080</v>
      </c>
      <c r="AQ18" s="7">
        <v>470400080</v>
      </c>
      <c r="AR18" s="7">
        <v>0</v>
      </c>
      <c r="AS18" s="12">
        <v>0</v>
      </c>
      <c r="AT18" s="12">
        <v>0</v>
      </c>
      <c r="AU18" s="12"/>
      <c r="AV18" s="12">
        <v>0</v>
      </c>
      <c r="AW18" s="12">
        <v>0</v>
      </c>
      <c r="AX18" s="9">
        <f t="shared" si="6"/>
        <v>470400080</v>
      </c>
      <c r="AY18" s="14">
        <v>492979280</v>
      </c>
      <c r="AZ18" s="14">
        <v>0</v>
      </c>
      <c r="BA18" s="14">
        <v>0</v>
      </c>
      <c r="BB18" s="14">
        <v>0</v>
      </c>
      <c r="BC18" s="14"/>
      <c r="BD18" s="14">
        <v>0</v>
      </c>
      <c r="BE18" s="14">
        <v>0</v>
      </c>
      <c r="BF18" s="9">
        <f t="shared" si="8"/>
        <v>492979280</v>
      </c>
      <c r="BG18" s="10">
        <f t="shared" si="9"/>
        <v>1811379440</v>
      </c>
      <c r="BH18" s="1" t="e">
        <f t="shared" si="10"/>
        <v>#REF!</v>
      </c>
      <c r="BI18" s="1" t="str">
        <f t="shared" si="11"/>
        <v>bien</v>
      </c>
      <c r="BJ18" s="11">
        <f t="shared" si="12"/>
        <v>0</v>
      </c>
    </row>
    <row r="19" spans="1:62" ht="71.25" customHeight="1" x14ac:dyDescent="0.25">
      <c r="A19" s="313"/>
      <c r="B19" s="249"/>
      <c r="C19" s="297"/>
      <c r="D19" s="249"/>
      <c r="E19" s="284"/>
      <c r="F19" s="249"/>
      <c r="G19" s="249"/>
      <c r="H19" s="249"/>
      <c r="I19" s="249"/>
      <c r="J19" s="249"/>
      <c r="K19" s="249"/>
      <c r="L19" s="150" t="s">
        <v>62</v>
      </c>
      <c r="M19" s="133" t="s">
        <v>63</v>
      </c>
      <c r="N19" s="104">
        <v>5</v>
      </c>
      <c r="O19" s="101" t="s">
        <v>34</v>
      </c>
      <c r="P19" s="101" t="s">
        <v>35</v>
      </c>
      <c r="Q19" s="101" t="s">
        <v>64</v>
      </c>
      <c r="R19" s="134">
        <v>1811379440</v>
      </c>
      <c r="S19" s="105">
        <v>0</v>
      </c>
      <c r="T19" s="105">
        <v>0</v>
      </c>
      <c r="U19" s="105">
        <v>0</v>
      </c>
      <c r="V19" s="105">
        <v>0</v>
      </c>
      <c r="W19" s="105"/>
      <c r="X19" s="105">
        <v>0</v>
      </c>
      <c r="Y19" s="106">
        <f t="shared" si="0"/>
        <v>1811379440</v>
      </c>
      <c r="Z19" s="167">
        <v>5</v>
      </c>
      <c r="AA19" s="13">
        <v>400000000</v>
      </c>
      <c r="AB19" s="12">
        <v>0</v>
      </c>
      <c r="AC19" s="12">
        <v>0</v>
      </c>
      <c r="AD19" s="12">
        <v>0</v>
      </c>
      <c r="AE19" s="12"/>
      <c r="AF19" s="12">
        <v>0</v>
      </c>
      <c r="AG19" s="12">
        <v>0</v>
      </c>
      <c r="AH19" s="9">
        <f t="shared" si="2"/>
        <v>400000000</v>
      </c>
      <c r="AI19" s="12">
        <v>448000080</v>
      </c>
      <c r="AJ19" s="12">
        <v>0</v>
      </c>
      <c r="AK19" s="12">
        <v>0</v>
      </c>
      <c r="AL19" s="12">
        <v>0</v>
      </c>
      <c r="AM19" s="12"/>
      <c r="AN19" s="12">
        <v>0</v>
      </c>
      <c r="AO19" s="12">
        <v>0</v>
      </c>
      <c r="AP19" s="9">
        <f t="shared" si="4"/>
        <v>448000080</v>
      </c>
      <c r="AQ19" s="7">
        <v>470400080</v>
      </c>
      <c r="AR19" s="7">
        <v>0</v>
      </c>
      <c r="AS19" s="12">
        <v>0</v>
      </c>
      <c r="AT19" s="12">
        <v>0</v>
      </c>
      <c r="AU19" s="12"/>
      <c r="AV19" s="12">
        <v>0</v>
      </c>
      <c r="AW19" s="12">
        <v>0</v>
      </c>
      <c r="AX19" s="9">
        <f t="shared" si="6"/>
        <v>470400080</v>
      </c>
      <c r="AY19" s="14">
        <v>492979280</v>
      </c>
      <c r="AZ19" s="14">
        <v>0</v>
      </c>
      <c r="BA19" s="14">
        <v>0</v>
      </c>
      <c r="BB19" s="14">
        <v>0</v>
      </c>
      <c r="BC19" s="14"/>
      <c r="BD19" s="14">
        <v>0</v>
      </c>
      <c r="BE19" s="14">
        <v>0</v>
      </c>
      <c r="BF19" s="9">
        <f t="shared" si="8"/>
        <v>492979280</v>
      </c>
      <c r="BG19" s="10">
        <f t="shared" si="9"/>
        <v>1811379440</v>
      </c>
      <c r="BH19" s="1" t="e">
        <f t="shared" si="10"/>
        <v>#REF!</v>
      </c>
      <c r="BI19" s="1" t="str">
        <f t="shared" si="11"/>
        <v>bien</v>
      </c>
      <c r="BJ19" s="11">
        <f t="shared" si="12"/>
        <v>0</v>
      </c>
    </row>
    <row r="20" spans="1:62" s="164" customFormat="1" ht="90" customHeight="1" x14ac:dyDescent="0.25">
      <c r="A20" s="212">
        <v>8</v>
      </c>
      <c r="B20" s="154" t="s">
        <v>871</v>
      </c>
      <c r="C20" s="210" t="s">
        <v>908</v>
      </c>
      <c r="D20" s="211">
        <v>560833705</v>
      </c>
      <c r="E20" s="211">
        <v>0</v>
      </c>
      <c r="F20" s="211">
        <f>D20+E20</f>
        <v>560833705</v>
      </c>
      <c r="G20" s="154" t="s">
        <v>70</v>
      </c>
      <c r="H20" s="249"/>
      <c r="I20" s="249"/>
      <c r="J20" s="254">
        <v>1.4</v>
      </c>
      <c r="K20" s="265" t="s">
        <v>65</v>
      </c>
      <c r="L20" s="254" t="s">
        <v>66</v>
      </c>
      <c r="M20" s="256" t="s">
        <v>67</v>
      </c>
      <c r="N20" s="258">
        <v>4</v>
      </c>
      <c r="O20" s="260" t="s">
        <v>34</v>
      </c>
      <c r="P20" s="260" t="s">
        <v>40</v>
      </c>
      <c r="Q20" s="101"/>
      <c r="R20" s="134"/>
      <c r="S20" s="105"/>
      <c r="T20" s="105"/>
      <c r="U20" s="105"/>
      <c r="V20" s="105"/>
      <c r="W20" s="105"/>
      <c r="X20" s="105"/>
      <c r="Y20" s="106"/>
      <c r="Z20" s="262">
        <v>1</v>
      </c>
      <c r="AA20" s="13"/>
      <c r="AB20" s="12"/>
      <c r="AC20" s="12"/>
      <c r="AD20" s="12"/>
      <c r="AE20" s="12"/>
      <c r="AF20" s="12"/>
      <c r="AG20" s="12"/>
      <c r="AH20" s="9"/>
      <c r="AI20" s="12"/>
      <c r="AJ20" s="12"/>
      <c r="AK20" s="12"/>
      <c r="AL20" s="12"/>
      <c r="AM20" s="12"/>
      <c r="AN20" s="12"/>
      <c r="AO20" s="12"/>
      <c r="AP20" s="9"/>
      <c r="AQ20" s="7"/>
      <c r="AR20" s="7"/>
      <c r="AS20" s="12"/>
      <c r="AT20" s="12"/>
      <c r="AU20" s="12"/>
      <c r="AV20" s="12"/>
      <c r="AW20" s="12"/>
      <c r="AX20" s="9"/>
      <c r="AY20" s="14"/>
      <c r="AZ20" s="14"/>
      <c r="BA20" s="14"/>
      <c r="BB20" s="14"/>
      <c r="BC20" s="14"/>
      <c r="BD20" s="14"/>
      <c r="BE20" s="14"/>
      <c r="BF20" s="9"/>
      <c r="BG20" s="109"/>
      <c r="BH20" s="1"/>
      <c r="BI20" s="1"/>
      <c r="BJ20" s="11"/>
    </row>
    <row r="21" spans="1:62" ht="72.75" customHeight="1" x14ac:dyDescent="0.25">
      <c r="A21" s="312">
        <v>9</v>
      </c>
      <c r="B21" s="300" t="s">
        <v>68</v>
      </c>
      <c r="C21" s="296" t="s">
        <v>69</v>
      </c>
      <c r="D21" s="299">
        <v>860833705</v>
      </c>
      <c r="E21" s="299">
        <v>0</v>
      </c>
      <c r="F21" s="299">
        <f>D21+E21</f>
        <v>860833705</v>
      </c>
      <c r="G21" s="299" t="s">
        <v>70</v>
      </c>
      <c r="H21" s="249"/>
      <c r="I21" s="249"/>
      <c r="J21" s="264"/>
      <c r="K21" s="266"/>
      <c r="L21" s="255"/>
      <c r="M21" s="257"/>
      <c r="N21" s="259"/>
      <c r="O21" s="261"/>
      <c r="P21" s="261"/>
      <c r="Q21" s="101" t="s">
        <v>71</v>
      </c>
      <c r="R21" s="135">
        <v>1000874627</v>
      </c>
      <c r="S21" s="105">
        <v>0</v>
      </c>
      <c r="T21" s="105">
        <v>0</v>
      </c>
      <c r="U21" s="105">
        <v>0</v>
      </c>
      <c r="V21" s="105">
        <v>0</v>
      </c>
      <c r="W21" s="105"/>
      <c r="X21" s="105">
        <v>0</v>
      </c>
      <c r="Y21" s="106">
        <f t="shared" si="0"/>
        <v>1000874627</v>
      </c>
      <c r="Z21" s="263"/>
      <c r="AA21" s="116">
        <f>577718809.75-155000000</f>
        <v>422718809.75</v>
      </c>
      <c r="AB21" s="9"/>
      <c r="AC21" s="9"/>
      <c r="AD21" s="9"/>
      <c r="AE21" s="9"/>
      <c r="AF21" s="9"/>
      <c r="AG21" s="9"/>
      <c r="AH21" s="9">
        <f t="shared" si="2"/>
        <v>422718809.75</v>
      </c>
      <c r="AI21" s="15">
        <v>77718605.75</v>
      </c>
      <c r="AJ21" s="9"/>
      <c r="AK21" s="9"/>
      <c r="AL21" s="9"/>
      <c r="AM21" s="9"/>
      <c r="AN21" s="9"/>
      <c r="AO21" s="9"/>
      <c r="AP21" s="9">
        <f t="shared" si="4"/>
        <v>77718605.75</v>
      </c>
      <c r="AQ21" s="15">
        <f>577718605.75-155000000</f>
        <v>422718605.75</v>
      </c>
      <c r="AR21" s="9"/>
      <c r="AS21" s="9"/>
      <c r="AT21" s="9"/>
      <c r="AU21" s="9"/>
      <c r="AV21" s="9"/>
      <c r="AW21" s="9"/>
      <c r="AX21" s="9">
        <f t="shared" si="6"/>
        <v>422718605.75</v>
      </c>
      <c r="AY21" s="15">
        <v>77718605.75</v>
      </c>
      <c r="AZ21" s="9"/>
      <c r="BA21" s="9"/>
      <c r="BB21" s="9"/>
      <c r="BC21" s="9"/>
      <c r="BD21" s="9"/>
      <c r="BE21" s="9"/>
      <c r="BF21" s="9">
        <f t="shared" si="8"/>
        <v>77718605.75</v>
      </c>
      <c r="BG21" s="10">
        <f t="shared" si="9"/>
        <v>1000874627</v>
      </c>
      <c r="BH21" s="1" t="e">
        <f>+IF(#REF!=N20,"bien","revisar")</f>
        <v>#REF!</v>
      </c>
      <c r="BI21" s="1" t="str">
        <f t="shared" si="11"/>
        <v>bien</v>
      </c>
      <c r="BJ21" s="16">
        <f t="shared" si="12"/>
        <v>0</v>
      </c>
    </row>
    <row r="22" spans="1:62" ht="66" customHeight="1" x14ac:dyDescent="0.25">
      <c r="A22" s="313"/>
      <c r="B22" s="249"/>
      <c r="C22" s="297"/>
      <c r="D22" s="249"/>
      <c r="E22" s="249"/>
      <c r="F22" s="249"/>
      <c r="G22" s="249"/>
      <c r="H22" s="249"/>
      <c r="I22" s="249"/>
      <c r="J22" s="264"/>
      <c r="K22" s="266"/>
      <c r="L22" s="150" t="s">
        <v>72</v>
      </c>
      <c r="M22" s="133" t="s">
        <v>73</v>
      </c>
      <c r="N22" s="104">
        <v>1</v>
      </c>
      <c r="O22" s="101" t="s">
        <v>34</v>
      </c>
      <c r="P22" s="101" t="s">
        <v>40</v>
      </c>
      <c r="Q22" s="101" t="s">
        <v>74</v>
      </c>
      <c r="R22" s="135">
        <v>310000000</v>
      </c>
      <c r="S22" s="105"/>
      <c r="T22" s="105"/>
      <c r="U22" s="105"/>
      <c r="V22" s="105"/>
      <c r="W22" s="105"/>
      <c r="X22" s="105"/>
      <c r="Y22" s="106">
        <f t="shared" si="0"/>
        <v>310000000</v>
      </c>
      <c r="Z22" s="167">
        <v>1</v>
      </c>
      <c r="AA22" s="116"/>
      <c r="AB22" s="9"/>
      <c r="AC22" s="9"/>
      <c r="AD22" s="9"/>
      <c r="AE22" s="9"/>
      <c r="AF22" s="9"/>
      <c r="AG22" s="9"/>
      <c r="AH22" s="9">
        <f t="shared" si="2"/>
        <v>0</v>
      </c>
      <c r="AI22" s="15"/>
      <c r="AJ22" s="9"/>
      <c r="AK22" s="9"/>
      <c r="AL22" s="9"/>
      <c r="AM22" s="9"/>
      <c r="AN22" s="9"/>
      <c r="AO22" s="9"/>
      <c r="AP22" s="9">
        <f t="shared" si="4"/>
        <v>0</v>
      </c>
      <c r="AQ22" s="15">
        <v>310000000</v>
      </c>
      <c r="AR22" s="9"/>
      <c r="AS22" s="9"/>
      <c r="AT22" s="9"/>
      <c r="AU22" s="9"/>
      <c r="AV22" s="9"/>
      <c r="AW22" s="9"/>
      <c r="AX22" s="9">
        <f t="shared" si="6"/>
        <v>310000000</v>
      </c>
      <c r="AY22" s="15"/>
      <c r="AZ22" s="9"/>
      <c r="BA22" s="9"/>
      <c r="BB22" s="9"/>
      <c r="BC22" s="9"/>
      <c r="BD22" s="9"/>
      <c r="BE22" s="9"/>
      <c r="BF22" s="9">
        <f t="shared" si="8"/>
        <v>0</v>
      </c>
      <c r="BG22" s="10">
        <f t="shared" si="9"/>
        <v>310000000</v>
      </c>
      <c r="BH22" s="1" t="e">
        <f t="shared" si="10"/>
        <v>#REF!</v>
      </c>
      <c r="BI22" s="1" t="str">
        <f t="shared" si="11"/>
        <v>bien</v>
      </c>
      <c r="BJ22" s="16">
        <f t="shared" si="12"/>
        <v>0</v>
      </c>
    </row>
    <row r="23" spans="1:62" ht="49.5" customHeight="1" x14ac:dyDescent="0.25">
      <c r="A23" s="328">
        <v>10</v>
      </c>
      <c r="B23" s="248" t="s">
        <v>77</v>
      </c>
      <c r="C23" s="296" t="s">
        <v>78</v>
      </c>
      <c r="D23" s="299">
        <v>560000000</v>
      </c>
      <c r="E23" s="299">
        <v>0</v>
      </c>
      <c r="F23" s="299">
        <f>D23+E23</f>
        <v>560000000</v>
      </c>
      <c r="G23" s="300" t="s">
        <v>70</v>
      </c>
      <c r="H23" s="249"/>
      <c r="I23" s="249"/>
      <c r="J23" s="264"/>
      <c r="K23" s="266"/>
      <c r="L23" s="150" t="s">
        <v>75</v>
      </c>
      <c r="M23" s="133" t="s">
        <v>76</v>
      </c>
      <c r="N23" s="104">
        <v>1</v>
      </c>
      <c r="O23" s="101" t="s">
        <v>50</v>
      </c>
      <c r="P23" s="101" t="s">
        <v>40</v>
      </c>
      <c r="Q23" s="101" t="s">
        <v>79</v>
      </c>
      <c r="R23" s="135">
        <v>300000000</v>
      </c>
      <c r="S23" s="105">
        <v>0</v>
      </c>
      <c r="T23" s="105">
        <v>0</v>
      </c>
      <c r="U23" s="105">
        <v>0</v>
      </c>
      <c r="V23" s="105">
        <v>0</v>
      </c>
      <c r="W23" s="105"/>
      <c r="X23" s="105">
        <v>0</v>
      </c>
      <c r="Y23" s="106">
        <f t="shared" si="0"/>
        <v>300000000</v>
      </c>
      <c r="Z23" s="167">
        <v>1</v>
      </c>
      <c r="AA23" s="116">
        <v>0</v>
      </c>
      <c r="AB23" s="9"/>
      <c r="AC23" s="9"/>
      <c r="AD23" s="9"/>
      <c r="AE23" s="9"/>
      <c r="AF23" s="9"/>
      <c r="AG23" s="9"/>
      <c r="AH23" s="9">
        <f t="shared" si="2"/>
        <v>0</v>
      </c>
      <c r="AI23" s="15">
        <v>300000000</v>
      </c>
      <c r="AJ23" s="9"/>
      <c r="AK23" s="9"/>
      <c r="AL23" s="9"/>
      <c r="AM23" s="9"/>
      <c r="AN23" s="9"/>
      <c r="AO23" s="9"/>
      <c r="AP23" s="9">
        <f t="shared" si="4"/>
        <v>300000000</v>
      </c>
      <c r="AQ23" s="15">
        <v>0</v>
      </c>
      <c r="AR23" s="9"/>
      <c r="AS23" s="9"/>
      <c r="AT23" s="9"/>
      <c r="AU23" s="9"/>
      <c r="AV23" s="9"/>
      <c r="AW23" s="9"/>
      <c r="AX23" s="9">
        <f t="shared" si="6"/>
        <v>0</v>
      </c>
      <c r="AY23" s="15">
        <v>0</v>
      </c>
      <c r="AZ23" s="9"/>
      <c r="BA23" s="9"/>
      <c r="BB23" s="9"/>
      <c r="BC23" s="9"/>
      <c r="BD23" s="9"/>
      <c r="BE23" s="9"/>
      <c r="BF23" s="9">
        <f t="shared" si="8"/>
        <v>0</v>
      </c>
      <c r="BG23" s="10">
        <f t="shared" si="9"/>
        <v>300000000</v>
      </c>
      <c r="BH23" s="1" t="e">
        <f t="shared" si="10"/>
        <v>#REF!</v>
      </c>
      <c r="BI23" s="1" t="str">
        <f t="shared" si="11"/>
        <v>bien</v>
      </c>
      <c r="BJ23" s="11">
        <f t="shared" si="12"/>
        <v>0</v>
      </c>
    </row>
    <row r="24" spans="1:62" ht="48" customHeight="1" x14ac:dyDescent="0.25">
      <c r="A24" s="313"/>
      <c r="B24" s="249"/>
      <c r="C24" s="297"/>
      <c r="D24" s="249"/>
      <c r="E24" s="249"/>
      <c r="F24" s="249"/>
      <c r="G24" s="249"/>
      <c r="H24" s="249"/>
      <c r="I24" s="249"/>
      <c r="J24" s="255"/>
      <c r="K24" s="267"/>
      <c r="L24" s="150" t="s">
        <v>80</v>
      </c>
      <c r="M24" s="133" t="s">
        <v>81</v>
      </c>
      <c r="N24" s="104">
        <v>3</v>
      </c>
      <c r="O24" s="101" t="s">
        <v>82</v>
      </c>
      <c r="P24" s="101" t="s">
        <v>40</v>
      </c>
      <c r="Q24" s="101"/>
      <c r="R24" s="135">
        <v>694504000</v>
      </c>
      <c r="S24" s="105">
        <v>0</v>
      </c>
      <c r="T24" s="105">
        <v>0</v>
      </c>
      <c r="U24" s="105">
        <v>0</v>
      </c>
      <c r="V24" s="105">
        <v>0</v>
      </c>
      <c r="W24" s="105"/>
      <c r="X24" s="105">
        <v>0</v>
      </c>
      <c r="Y24" s="106">
        <f t="shared" si="0"/>
        <v>694504000</v>
      </c>
      <c r="Z24" s="167">
        <v>1</v>
      </c>
      <c r="AA24" s="116">
        <v>231501333</v>
      </c>
      <c r="AB24" s="9"/>
      <c r="AC24" s="9"/>
      <c r="AD24" s="9"/>
      <c r="AE24" s="9"/>
      <c r="AF24" s="9"/>
      <c r="AG24" s="9"/>
      <c r="AH24" s="9">
        <f t="shared" si="2"/>
        <v>231501333</v>
      </c>
      <c r="AI24" s="15">
        <v>231501333</v>
      </c>
      <c r="AJ24" s="9"/>
      <c r="AK24" s="9"/>
      <c r="AL24" s="9"/>
      <c r="AM24" s="9"/>
      <c r="AN24" s="9"/>
      <c r="AO24" s="9"/>
      <c r="AP24" s="9">
        <f t="shared" si="4"/>
        <v>231501333</v>
      </c>
      <c r="AQ24" s="15">
        <v>231501334</v>
      </c>
      <c r="AR24" s="9"/>
      <c r="AS24" s="9"/>
      <c r="AT24" s="9"/>
      <c r="AU24" s="9"/>
      <c r="AV24" s="9"/>
      <c r="AW24" s="9"/>
      <c r="AX24" s="9">
        <f t="shared" si="6"/>
        <v>231501334</v>
      </c>
      <c r="AY24" s="15">
        <v>0</v>
      </c>
      <c r="AZ24" s="9"/>
      <c r="BA24" s="9"/>
      <c r="BB24" s="9"/>
      <c r="BC24" s="9"/>
      <c r="BD24" s="9"/>
      <c r="BE24" s="9"/>
      <c r="BF24" s="9">
        <f t="shared" si="8"/>
        <v>0</v>
      </c>
      <c r="BG24" s="10">
        <f t="shared" si="9"/>
        <v>694504000</v>
      </c>
      <c r="BH24" s="1" t="e">
        <f t="shared" si="10"/>
        <v>#REF!</v>
      </c>
      <c r="BI24" s="1" t="str">
        <f t="shared" si="11"/>
        <v>bien</v>
      </c>
      <c r="BJ24" s="11">
        <f t="shared" si="12"/>
        <v>0</v>
      </c>
    </row>
    <row r="25" spans="1:62" ht="48" customHeight="1" x14ac:dyDescent="0.25">
      <c r="A25" s="312">
        <v>11</v>
      </c>
      <c r="B25" s="300" t="s">
        <v>886</v>
      </c>
      <c r="C25" s="296" t="s">
        <v>803</v>
      </c>
      <c r="D25" s="298">
        <v>2056400000</v>
      </c>
      <c r="E25" s="298">
        <v>0</v>
      </c>
      <c r="F25" s="299">
        <f>D25+E25</f>
        <v>2056400000</v>
      </c>
      <c r="G25" s="303" t="s">
        <v>86</v>
      </c>
      <c r="H25" s="249"/>
      <c r="I25" s="249"/>
      <c r="J25" s="248">
        <v>1.5</v>
      </c>
      <c r="K25" s="250" t="s">
        <v>83</v>
      </c>
      <c r="L25" s="150" t="s">
        <v>84</v>
      </c>
      <c r="M25" s="133" t="s">
        <v>85</v>
      </c>
      <c r="N25" s="104">
        <v>1</v>
      </c>
      <c r="O25" s="101" t="s">
        <v>34</v>
      </c>
      <c r="P25" s="101" t="s">
        <v>40</v>
      </c>
      <c r="Q25" s="101"/>
      <c r="R25" s="105">
        <v>80000000</v>
      </c>
      <c r="S25" s="105" t="s">
        <v>87</v>
      </c>
      <c r="T25" s="105" t="s">
        <v>87</v>
      </c>
      <c r="U25" s="105" t="s">
        <v>87</v>
      </c>
      <c r="V25" s="105" t="s">
        <v>87</v>
      </c>
      <c r="W25" s="105"/>
      <c r="X25" s="105" t="s">
        <v>87</v>
      </c>
      <c r="Y25" s="106">
        <f t="shared" si="0"/>
        <v>80000000</v>
      </c>
      <c r="Z25" s="167">
        <v>1</v>
      </c>
      <c r="AA25" s="117">
        <v>40000000</v>
      </c>
      <c r="AB25" s="17"/>
      <c r="AC25" s="17"/>
      <c r="AD25" s="17"/>
      <c r="AE25" s="17"/>
      <c r="AF25" s="17"/>
      <c r="AG25" s="17"/>
      <c r="AH25" s="9">
        <f t="shared" si="2"/>
        <v>40000000</v>
      </c>
      <c r="AI25" s="17">
        <v>40000000</v>
      </c>
      <c r="AJ25" s="17"/>
      <c r="AK25" s="17"/>
      <c r="AL25" s="17"/>
      <c r="AM25" s="17"/>
      <c r="AN25" s="17"/>
      <c r="AO25" s="17"/>
      <c r="AP25" s="9">
        <f t="shared" si="4"/>
        <v>40000000</v>
      </c>
      <c r="AQ25" s="17"/>
      <c r="AR25" s="17"/>
      <c r="AS25" s="17"/>
      <c r="AT25" s="17"/>
      <c r="AU25" s="17"/>
      <c r="AV25" s="17"/>
      <c r="AW25" s="17"/>
      <c r="AX25" s="9">
        <f t="shared" si="6"/>
        <v>0</v>
      </c>
      <c r="AY25" s="17"/>
      <c r="AZ25" s="17"/>
      <c r="BA25" s="17"/>
      <c r="BB25" s="17"/>
      <c r="BC25" s="17"/>
      <c r="BD25" s="17"/>
      <c r="BE25" s="17"/>
      <c r="BF25" s="9">
        <f t="shared" si="8"/>
        <v>0</v>
      </c>
      <c r="BG25" s="10">
        <f t="shared" si="9"/>
        <v>80000000</v>
      </c>
      <c r="BH25" s="1" t="e">
        <f t="shared" si="10"/>
        <v>#REF!</v>
      </c>
      <c r="BI25" s="1" t="str">
        <f t="shared" si="11"/>
        <v>bien</v>
      </c>
      <c r="BJ25" s="11">
        <f t="shared" si="12"/>
        <v>0</v>
      </c>
    </row>
    <row r="26" spans="1:62" ht="32.450000000000003" customHeight="1" x14ac:dyDescent="0.25">
      <c r="A26" s="313"/>
      <c r="B26" s="249"/>
      <c r="C26" s="297"/>
      <c r="D26" s="249"/>
      <c r="E26" s="249"/>
      <c r="F26" s="249"/>
      <c r="G26" s="249"/>
      <c r="H26" s="249"/>
      <c r="I26" s="249"/>
      <c r="J26" s="249"/>
      <c r="K26" s="249"/>
      <c r="L26" s="150" t="s">
        <v>88</v>
      </c>
      <c r="M26" s="133" t="s">
        <v>89</v>
      </c>
      <c r="N26" s="104">
        <v>1</v>
      </c>
      <c r="O26" s="101" t="s">
        <v>34</v>
      </c>
      <c r="P26" s="101" t="s">
        <v>35</v>
      </c>
      <c r="Q26" s="101"/>
      <c r="R26" s="105">
        <v>462000000</v>
      </c>
      <c r="S26" s="105" t="s">
        <v>87</v>
      </c>
      <c r="T26" s="105" t="s">
        <v>87</v>
      </c>
      <c r="U26" s="105" t="s">
        <v>87</v>
      </c>
      <c r="V26" s="105" t="s">
        <v>87</v>
      </c>
      <c r="W26" s="105"/>
      <c r="X26" s="105" t="s">
        <v>87</v>
      </c>
      <c r="Y26" s="106">
        <f t="shared" si="0"/>
        <v>462000000</v>
      </c>
      <c r="Z26" s="167">
        <v>1</v>
      </c>
      <c r="AA26" s="118">
        <v>115500000</v>
      </c>
      <c r="AB26" s="18"/>
      <c r="AC26" s="18"/>
      <c r="AD26" s="18"/>
      <c r="AE26" s="18"/>
      <c r="AF26" s="18"/>
      <c r="AG26" s="18"/>
      <c r="AH26" s="9">
        <f t="shared" si="2"/>
        <v>115500000</v>
      </c>
      <c r="AI26" s="18">
        <v>115500000</v>
      </c>
      <c r="AJ26" s="18"/>
      <c r="AK26" s="18"/>
      <c r="AL26" s="18"/>
      <c r="AM26" s="18"/>
      <c r="AN26" s="18"/>
      <c r="AO26" s="18"/>
      <c r="AP26" s="9">
        <f t="shared" si="4"/>
        <v>115500000</v>
      </c>
      <c r="AQ26" s="18">
        <v>115500000</v>
      </c>
      <c r="AR26" s="18"/>
      <c r="AS26" s="18"/>
      <c r="AT26" s="18"/>
      <c r="AU26" s="18"/>
      <c r="AV26" s="18"/>
      <c r="AW26" s="18"/>
      <c r="AX26" s="9">
        <f t="shared" si="6"/>
        <v>115500000</v>
      </c>
      <c r="AY26" s="19">
        <v>115500000</v>
      </c>
      <c r="AZ26" s="18"/>
      <c r="BA26" s="18"/>
      <c r="BB26" s="18"/>
      <c r="BC26" s="18"/>
      <c r="BD26" s="18"/>
      <c r="BE26" s="18"/>
      <c r="BF26" s="9">
        <f t="shared" si="8"/>
        <v>115500000</v>
      </c>
      <c r="BG26" s="10">
        <f t="shared" si="9"/>
        <v>462000000</v>
      </c>
      <c r="BH26" s="1" t="e">
        <f t="shared" si="10"/>
        <v>#REF!</v>
      </c>
      <c r="BI26" s="1" t="str">
        <f t="shared" si="11"/>
        <v>bien</v>
      </c>
      <c r="BJ26" s="11">
        <f t="shared" si="12"/>
        <v>0</v>
      </c>
    </row>
    <row r="27" spans="1:62" ht="57" customHeight="1" x14ac:dyDescent="0.25">
      <c r="A27" s="313"/>
      <c r="B27" s="249"/>
      <c r="C27" s="297"/>
      <c r="D27" s="249"/>
      <c r="E27" s="249"/>
      <c r="F27" s="249"/>
      <c r="G27" s="249"/>
      <c r="H27" s="249"/>
      <c r="I27" s="249"/>
      <c r="J27" s="249"/>
      <c r="K27" s="249"/>
      <c r="L27" s="150" t="s">
        <v>90</v>
      </c>
      <c r="M27" s="133" t="s">
        <v>91</v>
      </c>
      <c r="N27" s="104">
        <v>120000</v>
      </c>
      <c r="O27" s="101" t="s">
        <v>34</v>
      </c>
      <c r="P27" s="101" t="s">
        <v>40</v>
      </c>
      <c r="Q27" s="101"/>
      <c r="R27" s="105">
        <v>1091327000</v>
      </c>
      <c r="S27" s="105" t="s">
        <v>87</v>
      </c>
      <c r="T27" s="105" t="s">
        <v>87</v>
      </c>
      <c r="U27" s="105" t="s">
        <v>87</v>
      </c>
      <c r="V27" s="105" t="s">
        <v>87</v>
      </c>
      <c r="W27" s="105"/>
      <c r="X27" s="105" t="s">
        <v>87</v>
      </c>
      <c r="Y27" s="106">
        <f t="shared" si="0"/>
        <v>1091327000</v>
      </c>
      <c r="Z27" s="167">
        <v>30000</v>
      </c>
      <c r="AA27" s="118">
        <v>272831750</v>
      </c>
      <c r="AB27" s="18"/>
      <c r="AC27" s="18"/>
      <c r="AD27" s="18"/>
      <c r="AE27" s="18"/>
      <c r="AF27" s="18"/>
      <c r="AG27" s="18"/>
      <c r="AH27" s="9">
        <f t="shared" si="2"/>
        <v>272831750</v>
      </c>
      <c r="AI27" s="18">
        <v>272831750</v>
      </c>
      <c r="AJ27" s="18"/>
      <c r="AK27" s="18"/>
      <c r="AL27" s="18"/>
      <c r="AM27" s="18"/>
      <c r="AN27" s="18"/>
      <c r="AO27" s="18"/>
      <c r="AP27" s="9">
        <f t="shared" si="4"/>
        <v>272831750</v>
      </c>
      <c r="AQ27" s="18">
        <v>272831750</v>
      </c>
      <c r="AR27" s="18"/>
      <c r="AS27" s="18"/>
      <c r="AT27" s="18"/>
      <c r="AU27" s="18"/>
      <c r="AV27" s="18"/>
      <c r="AW27" s="18"/>
      <c r="AX27" s="9">
        <f t="shared" si="6"/>
        <v>272831750</v>
      </c>
      <c r="AY27" s="20">
        <v>272831750</v>
      </c>
      <c r="AZ27" s="18"/>
      <c r="BA27" s="18"/>
      <c r="BB27" s="18"/>
      <c r="BC27" s="18"/>
      <c r="BD27" s="18"/>
      <c r="BE27" s="18"/>
      <c r="BF27" s="9">
        <f t="shared" si="8"/>
        <v>272831750</v>
      </c>
      <c r="BG27" s="10">
        <f t="shared" si="9"/>
        <v>1091327000</v>
      </c>
      <c r="BH27" s="1" t="e">
        <f t="shared" si="10"/>
        <v>#REF!</v>
      </c>
      <c r="BI27" s="1" t="str">
        <f t="shared" si="11"/>
        <v>bien</v>
      </c>
      <c r="BJ27" s="11">
        <f t="shared" si="12"/>
        <v>0</v>
      </c>
    </row>
    <row r="28" spans="1:62" ht="120" customHeight="1" x14ac:dyDescent="0.25">
      <c r="A28" s="224">
        <v>12</v>
      </c>
      <c r="B28" s="158" t="s">
        <v>887</v>
      </c>
      <c r="C28" s="155" t="s">
        <v>804</v>
      </c>
      <c r="D28" s="161">
        <v>416747240</v>
      </c>
      <c r="E28" s="161">
        <v>0</v>
      </c>
      <c r="F28" s="160">
        <f t="shared" ref="F28:F29" si="16">D28+E28</f>
        <v>416747240</v>
      </c>
      <c r="G28" s="162" t="s">
        <v>86</v>
      </c>
      <c r="H28" s="249"/>
      <c r="I28" s="249"/>
      <c r="J28" s="249"/>
      <c r="K28" s="249"/>
      <c r="L28" s="150" t="s">
        <v>92</v>
      </c>
      <c r="M28" s="133" t="s">
        <v>93</v>
      </c>
      <c r="N28" s="104">
        <v>10000</v>
      </c>
      <c r="O28" s="101" t="s">
        <v>34</v>
      </c>
      <c r="P28" s="101" t="s">
        <v>40</v>
      </c>
      <c r="Q28" s="101"/>
      <c r="R28" s="105">
        <v>834866000</v>
      </c>
      <c r="S28" s="105" t="s">
        <v>87</v>
      </c>
      <c r="T28" s="105" t="s">
        <v>87</v>
      </c>
      <c r="U28" s="105" t="s">
        <v>87</v>
      </c>
      <c r="V28" s="105" t="s">
        <v>87</v>
      </c>
      <c r="W28" s="105"/>
      <c r="X28" s="105" t="s">
        <v>87</v>
      </c>
      <c r="Y28" s="106">
        <f t="shared" si="0"/>
        <v>834866000</v>
      </c>
      <c r="Z28" s="167">
        <v>2500</v>
      </c>
      <c r="AA28" s="118">
        <v>208716500</v>
      </c>
      <c r="AB28" s="18"/>
      <c r="AC28" s="18"/>
      <c r="AD28" s="18"/>
      <c r="AE28" s="18"/>
      <c r="AF28" s="18"/>
      <c r="AG28" s="18"/>
      <c r="AH28" s="9">
        <f t="shared" si="2"/>
        <v>208716500</v>
      </c>
      <c r="AI28" s="18">
        <v>208716500</v>
      </c>
      <c r="AJ28" s="18"/>
      <c r="AK28" s="18"/>
      <c r="AL28" s="18"/>
      <c r="AM28" s="18"/>
      <c r="AN28" s="18"/>
      <c r="AO28" s="18"/>
      <c r="AP28" s="9">
        <f t="shared" si="4"/>
        <v>208716500</v>
      </c>
      <c r="AQ28" s="18">
        <v>208716500</v>
      </c>
      <c r="AR28" s="18"/>
      <c r="AS28" s="18"/>
      <c r="AT28" s="18"/>
      <c r="AU28" s="18"/>
      <c r="AV28" s="18"/>
      <c r="AW28" s="18"/>
      <c r="AX28" s="9">
        <f t="shared" si="6"/>
        <v>208716500</v>
      </c>
      <c r="AY28" s="21">
        <v>208716500</v>
      </c>
      <c r="AZ28" s="18"/>
      <c r="BA28" s="18"/>
      <c r="BB28" s="18"/>
      <c r="BC28" s="18"/>
      <c r="BD28" s="18"/>
      <c r="BE28" s="18"/>
      <c r="BF28" s="9">
        <f t="shared" si="8"/>
        <v>208716500</v>
      </c>
      <c r="BG28" s="10">
        <f t="shared" si="9"/>
        <v>834866000</v>
      </c>
      <c r="BH28" s="1" t="e">
        <f t="shared" si="10"/>
        <v>#REF!</v>
      </c>
      <c r="BI28" s="1" t="str">
        <f t="shared" si="11"/>
        <v>bien</v>
      </c>
      <c r="BJ28" s="11">
        <f t="shared" si="12"/>
        <v>0</v>
      </c>
    </row>
    <row r="29" spans="1:62" ht="48" customHeight="1" x14ac:dyDescent="0.25">
      <c r="A29" s="312">
        <v>13</v>
      </c>
      <c r="B29" s="300" t="s">
        <v>888</v>
      </c>
      <c r="C29" s="296" t="s">
        <v>805</v>
      </c>
      <c r="D29" s="331">
        <v>2321200000</v>
      </c>
      <c r="E29" s="331">
        <v>0</v>
      </c>
      <c r="F29" s="299">
        <f t="shared" si="16"/>
        <v>2321200000</v>
      </c>
      <c r="G29" s="303" t="s">
        <v>86</v>
      </c>
      <c r="H29" s="249"/>
      <c r="I29" s="249"/>
      <c r="J29" s="248">
        <v>1.6</v>
      </c>
      <c r="K29" s="250" t="s">
        <v>94</v>
      </c>
      <c r="L29" s="150" t="s">
        <v>95</v>
      </c>
      <c r="M29" s="133" t="s">
        <v>96</v>
      </c>
      <c r="N29" s="104">
        <v>14</v>
      </c>
      <c r="O29" s="101" t="s">
        <v>34</v>
      </c>
      <c r="P29" s="101" t="s">
        <v>40</v>
      </c>
      <c r="Q29" s="101" t="s">
        <v>97</v>
      </c>
      <c r="R29" s="105">
        <v>1110000000</v>
      </c>
      <c r="S29" s="105" t="s">
        <v>87</v>
      </c>
      <c r="T29" s="105" t="s">
        <v>87</v>
      </c>
      <c r="U29" s="105" t="s">
        <v>87</v>
      </c>
      <c r="V29" s="105" t="s">
        <v>87</v>
      </c>
      <c r="W29" s="105"/>
      <c r="X29" s="105" t="s">
        <v>87</v>
      </c>
      <c r="Y29" s="106">
        <f t="shared" si="0"/>
        <v>1110000000</v>
      </c>
      <c r="Z29" s="167">
        <v>4</v>
      </c>
      <c r="AA29" s="118">
        <f>327500000-50000000</f>
        <v>277500000</v>
      </c>
      <c r="AB29" s="18"/>
      <c r="AC29" s="18"/>
      <c r="AD29" s="18"/>
      <c r="AE29" s="18"/>
      <c r="AF29" s="18"/>
      <c r="AG29" s="18"/>
      <c r="AH29" s="9">
        <f t="shared" si="2"/>
        <v>277500000</v>
      </c>
      <c r="AI29" s="18">
        <v>277500000</v>
      </c>
      <c r="AJ29" s="18"/>
      <c r="AK29" s="18"/>
      <c r="AL29" s="18"/>
      <c r="AM29" s="18"/>
      <c r="AN29" s="18"/>
      <c r="AO29" s="18"/>
      <c r="AP29" s="9">
        <f t="shared" si="4"/>
        <v>277500000</v>
      </c>
      <c r="AQ29" s="18">
        <v>277500000</v>
      </c>
      <c r="AR29" s="18"/>
      <c r="AS29" s="18"/>
      <c r="AT29" s="18"/>
      <c r="AU29" s="18"/>
      <c r="AV29" s="18"/>
      <c r="AW29" s="18"/>
      <c r="AX29" s="9">
        <f t="shared" si="6"/>
        <v>277500000</v>
      </c>
      <c r="AY29" s="21">
        <v>277500000</v>
      </c>
      <c r="AZ29" s="18"/>
      <c r="BA29" s="18"/>
      <c r="BB29" s="18"/>
      <c r="BC29" s="18"/>
      <c r="BD29" s="18"/>
      <c r="BE29" s="18"/>
      <c r="BF29" s="9">
        <f t="shared" si="8"/>
        <v>277500000</v>
      </c>
      <c r="BG29" s="10">
        <f t="shared" si="9"/>
        <v>1110000000</v>
      </c>
      <c r="BH29" s="1" t="e">
        <f t="shared" si="10"/>
        <v>#REF!</v>
      </c>
      <c r="BI29" s="1" t="str">
        <f t="shared" si="11"/>
        <v>bien</v>
      </c>
      <c r="BJ29" s="16">
        <f t="shared" si="12"/>
        <v>0</v>
      </c>
    </row>
    <row r="30" spans="1:62" ht="26.25" customHeight="1" x14ac:dyDescent="0.25">
      <c r="A30" s="313"/>
      <c r="B30" s="249"/>
      <c r="C30" s="297"/>
      <c r="D30" s="249"/>
      <c r="E30" s="249"/>
      <c r="F30" s="249"/>
      <c r="G30" s="249"/>
      <c r="H30" s="249"/>
      <c r="I30" s="249"/>
      <c r="J30" s="249"/>
      <c r="K30" s="249"/>
      <c r="L30" s="150" t="s">
        <v>98</v>
      </c>
      <c r="M30" s="133" t="s">
        <v>99</v>
      </c>
      <c r="N30" s="104">
        <v>1</v>
      </c>
      <c r="O30" s="101" t="s">
        <v>34</v>
      </c>
      <c r="P30" s="101" t="s">
        <v>40</v>
      </c>
      <c r="Q30" s="101"/>
      <c r="R30" s="105">
        <v>265150000</v>
      </c>
      <c r="S30" s="105" t="s">
        <v>87</v>
      </c>
      <c r="T30" s="105" t="s">
        <v>87</v>
      </c>
      <c r="U30" s="105" t="s">
        <v>87</v>
      </c>
      <c r="V30" s="105" t="s">
        <v>87</v>
      </c>
      <c r="W30" s="105"/>
      <c r="X30" s="105" t="s">
        <v>87</v>
      </c>
      <c r="Y30" s="106">
        <f t="shared" si="0"/>
        <v>265150000</v>
      </c>
      <c r="Z30" s="167"/>
      <c r="AA30" s="118">
        <v>265150000</v>
      </c>
      <c r="AB30" s="18"/>
      <c r="AC30" s="18"/>
      <c r="AD30" s="18"/>
      <c r="AE30" s="18"/>
      <c r="AF30" s="18"/>
      <c r="AG30" s="18"/>
      <c r="AH30" s="9">
        <f t="shared" si="2"/>
        <v>265150000</v>
      </c>
      <c r="AI30" s="18"/>
      <c r="AJ30" s="18"/>
      <c r="AK30" s="18"/>
      <c r="AL30" s="18"/>
      <c r="AM30" s="18"/>
      <c r="AN30" s="18"/>
      <c r="AO30" s="18"/>
      <c r="AP30" s="9">
        <f t="shared" si="4"/>
        <v>0</v>
      </c>
      <c r="AQ30" s="18"/>
      <c r="AR30" s="18"/>
      <c r="AS30" s="18"/>
      <c r="AT30" s="18"/>
      <c r="AU30" s="18"/>
      <c r="AV30" s="18"/>
      <c r="AW30" s="18"/>
      <c r="AX30" s="9">
        <f t="shared" si="6"/>
        <v>0</v>
      </c>
      <c r="AY30" s="21"/>
      <c r="AZ30" s="18"/>
      <c r="BA30" s="18"/>
      <c r="BB30" s="18"/>
      <c r="BC30" s="18"/>
      <c r="BD30" s="18"/>
      <c r="BE30" s="18"/>
      <c r="BF30" s="9">
        <f t="shared" si="8"/>
        <v>0</v>
      </c>
      <c r="BG30" s="10">
        <f t="shared" si="9"/>
        <v>265150000</v>
      </c>
      <c r="BH30" s="1" t="e">
        <f t="shared" si="10"/>
        <v>#REF!</v>
      </c>
      <c r="BI30" s="1" t="str">
        <f t="shared" si="11"/>
        <v>bien</v>
      </c>
      <c r="BJ30" s="11">
        <f t="shared" si="12"/>
        <v>0</v>
      </c>
    </row>
    <row r="31" spans="1:62" ht="39.75" customHeight="1" thickBot="1" x14ac:dyDescent="0.3">
      <c r="A31" s="316"/>
      <c r="B31" s="270"/>
      <c r="C31" s="326"/>
      <c r="D31" s="270"/>
      <c r="E31" s="270"/>
      <c r="F31" s="270"/>
      <c r="G31" s="270"/>
      <c r="H31" s="270"/>
      <c r="I31" s="270"/>
      <c r="J31" s="270"/>
      <c r="K31" s="270"/>
      <c r="L31" s="213" t="s">
        <v>100</v>
      </c>
      <c r="M31" s="203" t="s">
        <v>101</v>
      </c>
      <c r="N31" s="214">
        <v>1</v>
      </c>
      <c r="O31" s="205" t="s">
        <v>34</v>
      </c>
      <c r="P31" s="205" t="s">
        <v>40</v>
      </c>
      <c r="Q31" s="205" t="s">
        <v>102</v>
      </c>
      <c r="R31" s="206">
        <v>200000000</v>
      </c>
      <c r="S31" s="205"/>
      <c r="T31" s="205"/>
      <c r="U31" s="205"/>
      <c r="V31" s="205"/>
      <c r="W31" s="205"/>
      <c r="X31" s="205"/>
      <c r="Y31" s="207">
        <f t="shared" si="0"/>
        <v>200000000</v>
      </c>
      <c r="Z31" s="216">
        <v>1</v>
      </c>
      <c r="AA31" s="119">
        <v>50000000</v>
      </c>
      <c r="AB31" s="23"/>
      <c r="AC31" s="23"/>
      <c r="AD31" s="23"/>
      <c r="AE31" s="23"/>
      <c r="AF31" s="23"/>
      <c r="AG31" s="23"/>
      <c r="AH31" s="9">
        <f t="shared" si="2"/>
        <v>50000000</v>
      </c>
      <c r="AI31" s="22">
        <v>50000000</v>
      </c>
      <c r="AJ31" s="23"/>
      <c r="AK31" s="23"/>
      <c r="AL31" s="23"/>
      <c r="AM31" s="23"/>
      <c r="AN31" s="23"/>
      <c r="AO31" s="23"/>
      <c r="AP31" s="9">
        <f t="shared" si="4"/>
        <v>50000000</v>
      </c>
      <c r="AQ31" s="22">
        <v>50000000</v>
      </c>
      <c r="AR31" s="23"/>
      <c r="AS31" s="23"/>
      <c r="AT31" s="23"/>
      <c r="AU31" s="23"/>
      <c r="AV31" s="23"/>
      <c r="AW31" s="23"/>
      <c r="AX31" s="9">
        <f t="shared" si="6"/>
        <v>50000000</v>
      </c>
      <c r="AY31" s="22">
        <v>50000000</v>
      </c>
      <c r="AZ31" s="23"/>
      <c r="BA31" s="23"/>
      <c r="BB31" s="23"/>
      <c r="BC31" s="23"/>
      <c r="BD31" s="23"/>
      <c r="BE31" s="23"/>
      <c r="BF31" s="9">
        <f t="shared" si="8"/>
        <v>50000000</v>
      </c>
      <c r="BG31" s="10">
        <f t="shared" si="9"/>
        <v>200000000</v>
      </c>
      <c r="BH31" s="1" t="e">
        <f t="shared" si="10"/>
        <v>#REF!</v>
      </c>
      <c r="BI31" s="1" t="str">
        <f t="shared" si="11"/>
        <v>bien</v>
      </c>
      <c r="BJ31" s="11">
        <f t="shared" si="12"/>
        <v>0</v>
      </c>
    </row>
    <row r="32" spans="1:62" s="164" customFormat="1" ht="75.75" customHeight="1" x14ac:dyDescent="0.25">
      <c r="A32" s="241">
        <v>14</v>
      </c>
      <c r="B32" s="237" t="s">
        <v>913</v>
      </c>
      <c r="C32" s="242" t="s">
        <v>917</v>
      </c>
      <c r="D32" s="232">
        <v>0</v>
      </c>
      <c r="E32" s="232">
        <v>512563611</v>
      </c>
      <c r="F32" s="231">
        <f t="shared" ref="F32:F35" si="17">D32+E32</f>
        <v>512563611</v>
      </c>
      <c r="G32" s="243" t="s">
        <v>33</v>
      </c>
      <c r="H32" s="285">
        <v>2</v>
      </c>
      <c r="I32" s="287" t="s">
        <v>103</v>
      </c>
      <c r="J32" s="235">
        <v>2.1</v>
      </c>
      <c r="K32" s="236" t="s">
        <v>104</v>
      </c>
      <c r="L32" s="239" t="s">
        <v>105</v>
      </c>
      <c r="M32" s="133" t="s">
        <v>106</v>
      </c>
      <c r="N32" s="104">
        <v>3</v>
      </c>
      <c r="O32" s="101" t="s">
        <v>34</v>
      </c>
      <c r="P32" s="101" t="s">
        <v>35</v>
      </c>
      <c r="Q32" s="101"/>
      <c r="R32" s="105">
        <v>200776602.63999999</v>
      </c>
      <c r="S32" s="105" t="s">
        <v>87</v>
      </c>
      <c r="T32" s="105" t="s">
        <v>87</v>
      </c>
      <c r="U32" s="105" t="s">
        <v>87</v>
      </c>
      <c r="V32" s="105" t="s">
        <v>87</v>
      </c>
      <c r="W32" s="105"/>
      <c r="X32" s="105" t="s">
        <v>87</v>
      </c>
      <c r="Y32" s="106">
        <f t="shared" ref="Y32:Y35" si="18">+SUM(R32:X32)</f>
        <v>200776602.63999999</v>
      </c>
      <c r="Z32" s="104">
        <v>3</v>
      </c>
      <c r="AA32" s="119"/>
      <c r="AB32" s="233"/>
      <c r="AC32" s="233"/>
      <c r="AD32" s="233"/>
      <c r="AE32" s="233"/>
      <c r="AF32" s="233"/>
      <c r="AG32" s="233"/>
      <c r="AH32" s="9"/>
      <c r="AI32" s="119"/>
      <c r="AJ32" s="233"/>
      <c r="AK32" s="233"/>
      <c r="AL32" s="233"/>
      <c r="AM32" s="233"/>
      <c r="AN32" s="233"/>
      <c r="AO32" s="233"/>
      <c r="AP32" s="9"/>
      <c r="AQ32" s="119"/>
      <c r="AR32" s="233"/>
      <c r="AS32" s="233"/>
      <c r="AT32" s="233"/>
      <c r="AU32" s="233"/>
      <c r="AV32" s="233"/>
      <c r="AW32" s="233"/>
      <c r="AX32" s="9"/>
      <c r="AY32" s="119"/>
      <c r="AZ32" s="233"/>
      <c r="BA32" s="233"/>
      <c r="BB32" s="233"/>
      <c r="BC32" s="233"/>
      <c r="BD32" s="233"/>
      <c r="BE32" s="233"/>
      <c r="BF32" s="9"/>
      <c r="BG32" s="109"/>
      <c r="BH32" s="1"/>
      <c r="BI32" s="1"/>
      <c r="BJ32" s="11"/>
    </row>
    <row r="33" spans="1:62" s="164" customFormat="1" ht="87.75" customHeight="1" x14ac:dyDescent="0.25">
      <c r="A33" s="245">
        <v>15</v>
      </c>
      <c r="B33" s="245" t="s">
        <v>914</v>
      </c>
      <c r="C33" s="238" t="s">
        <v>918</v>
      </c>
      <c r="D33" s="228">
        <v>0</v>
      </c>
      <c r="E33" s="228">
        <v>28865944</v>
      </c>
      <c r="F33" s="229">
        <f t="shared" si="17"/>
        <v>28865944</v>
      </c>
      <c r="G33" s="221" t="s">
        <v>33</v>
      </c>
      <c r="H33" s="264"/>
      <c r="I33" s="288"/>
      <c r="J33" s="221">
        <v>2.1</v>
      </c>
      <c r="K33" s="222" t="s">
        <v>104</v>
      </c>
      <c r="L33" s="218" t="s">
        <v>105</v>
      </c>
      <c r="M33" s="133" t="s">
        <v>106</v>
      </c>
      <c r="N33" s="104">
        <v>3</v>
      </c>
      <c r="O33" s="101" t="s">
        <v>34</v>
      </c>
      <c r="P33" s="101" t="s">
        <v>35</v>
      </c>
      <c r="Q33" s="101"/>
      <c r="R33" s="105">
        <v>200776602.63999999</v>
      </c>
      <c r="S33" s="105" t="s">
        <v>87</v>
      </c>
      <c r="T33" s="105" t="s">
        <v>87</v>
      </c>
      <c r="U33" s="105" t="s">
        <v>87</v>
      </c>
      <c r="V33" s="105" t="s">
        <v>87</v>
      </c>
      <c r="W33" s="105"/>
      <c r="X33" s="105" t="s">
        <v>87</v>
      </c>
      <c r="Y33" s="106">
        <f t="shared" si="18"/>
        <v>200776602.63999999</v>
      </c>
      <c r="Z33" s="104">
        <v>3</v>
      </c>
      <c r="AA33" s="119"/>
      <c r="AB33" s="233"/>
      <c r="AC33" s="233"/>
      <c r="AD33" s="233"/>
      <c r="AE33" s="233"/>
      <c r="AF33" s="233"/>
      <c r="AG33" s="233"/>
      <c r="AH33" s="9"/>
      <c r="AI33" s="119"/>
      <c r="AJ33" s="233"/>
      <c r="AK33" s="233"/>
      <c r="AL33" s="233"/>
      <c r="AM33" s="233"/>
      <c r="AN33" s="233"/>
      <c r="AO33" s="233"/>
      <c r="AP33" s="9"/>
      <c r="AQ33" s="119"/>
      <c r="AR33" s="233"/>
      <c r="AS33" s="233"/>
      <c r="AT33" s="233"/>
      <c r="AU33" s="233"/>
      <c r="AV33" s="233"/>
      <c r="AW33" s="233"/>
      <c r="AX33" s="9"/>
      <c r="AY33" s="119"/>
      <c r="AZ33" s="233"/>
      <c r="BA33" s="233"/>
      <c r="BB33" s="233"/>
      <c r="BC33" s="233"/>
      <c r="BD33" s="233"/>
      <c r="BE33" s="233"/>
      <c r="BF33" s="9"/>
      <c r="BG33" s="109"/>
      <c r="BH33" s="1"/>
      <c r="BI33" s="1"/>
      <c r="BJ33" s="11"/>
    </row>
    <row r="34" spans="1:62" s="164" customFormat="1" ht="85.5" customHeight="1" x14ac:dyDescent="0.25">
      <c r="A34" s="245">
        <v>16</v>
      </c>
      <c r="B34" s="245" t="s">
        <v>915</v>
      </c>
      <c r="C34" s="238" t="s">
        <v>919</v>
      </c>
      <c r="D34" s="228">
        <v>0</v>
      </c>
      <c r="E34" s="228">
        <v>83907210</v>
      </c>
      <c r="F34" s="229">
        <f t="shared" si="17"/>
        <v>83907210</v>
      </c>
      <c r="G34" s="221" t="s">
        <v>33</v>
      </c>
      <c r="H34" s="264"/>
      <c r="I34" s="288"/>
      <c r="J34" s="221">
        <v>2.1</v>
      </c>
      <c r="K34" s="222" t="s">
        <v>104</v>
      </c>
      <c r="L34" s="218" t="s">
        <v>105</v>
      </c>
      <c r="M34" s="133" t="s">
        <v>106</v>
      </c>
      <c r="N34" s="104">
        <v>3</v>
      </c>
      <c r="O34" s="101" t="s">
        <v>34</v>
      </c>
      <c r="P34" s="101" t="s">
        <v>35</v>
      </c>
      <c r="Q34" s="101"/>
      <c r="R34" s="105">
        <v>200776602.63999999</v>
      </c>
      <c r="S34" s="105" t="s">
        <v>87</v>
      </c>
      <c r="T34" s="105" t="s">
        <v>87</v>
      </c>
      <c r="U34" s="105" t="s">
        <v>87</v>
      </c>
      <c r="V34" s="105" t="s">
        <v>87</v>
      </c>
      <c r="W34" s="105"/>
      <c r="X34" s="105" t="s">
        <v>87</v>
      </c>
      <c r="Y34" s="106">
        <f t="shared" si="18"/>
        <v>200776602.63999999</v>
      </c>
      <c r="Z34" s="104">
        <v>3</v>
      </c>
      <c r="AA34" s="119"/>
      <c r="AB34" s="233"/>
      <c r="AC34" s="233"/>
      <c r="AD34" s="233"/>
      <c r="AE34" s="233"/>
      <c r="AF34" s="233"/>
      <c r="AG34" s="233"/>
      <c r="AH34" s="9"/>
      <c r="AI34" s="119"/>
      <c r="AJ34" s="233"/>
      <c r="AK34" s="233"/>
      <c r="AL34" s="233"/>
      <c r="AM34" s="233"/>
      <c r="AN34" s="233"/>
      <c r="AO34" s="233"/>
      <c r="AP34" s="9"/>
      <c r="AQ34" s="119"/>
      <c r="AR34" s="233"/>
      <c r="AS34" s="233"/>
      <c r="AT34" s="233"/>
      <c r="AU34" s="233"/>
      <c r="AV34" s="233"/>
      <c r="AW34" s="233"/>
      <c r="AX34" s="9"/>
      <c r="AY34" s="119"/>
      <c r="AZ34" s="233"/>
      <c r="BA34" s="233"/>
      <c r="BB34" s="233"/>
      <c r="BC34" s="233"/>
      <c r="BD34" s="233"/>
      <c r="BE34" s="233"/>
      <c r="BF34" s="9"/>
      <c r="BG34" s="109"/>
      <c r="BH34" s="1"/>
      <c r="BI34" s="1"/>
      <c r="BJ34" s="11"/>
    </row>
    <row r="35" spans="1:62" s="164" customFormat="1" ht="100.5" customHeight="1" x14ac:dyDescent="0.25">
      <c r="A35" s="241">
        <v>17</v>
      </c>
      <c r="B35" s="237" t="s">
        <v>916</v>
      </c>
      <c r="C35" s="238" t="s">
        <v>920</v>
      </c>
      <c r="D35" s="228">
        <v>0</v>
      </c>
      <c r="E35" s="228">
        <v>44005684</v>
      </c>
      <c r="F35" s="229">
        <f t="shared" si="17"/>
        <v>44005684</v>
      </c>
      <c r="G35" s="221" t="s">
        <v>33</v>
      </c>
      <c r="H35" s="264"/>
      <c r="I35" s="288"/>
      <c r="J35" s="221">
        <v>2.1</v>
      </c>
      <c r="K35" s="222" t="s">
        <v>104</v>
      </c>
      <c r="L35" s="218" t="s">
        <v>105</v>
      </c>
      <c r="M35" s="133" t="s">
        <v>106</v>
      </c>
      <c r="N35" s="104">
        <v>3</v>
      </c>
      <c r="O35" s="101" t="s">
        <v>34</v>
      </c>
      <c r="P35" s="101" t="s">
        <v>35</v>
      </c>
      <c r="Q35" s="101"/>
      <c r="R35" s="105">
        <v>200776602.63999999</v>
      </c>
      <c r="S35" s="105" t="s">
        <v>87</v>
      </c>
      <c r="T35" s="105" t="s">
        <v>87</v>
      </c>
      <c r="U35" s="105" t="s">
        <v>87</v>
      </c>
      <c r="V35" s="105" t="s">
        <v>87</v>
      </c>
      <c r="W35" s="105"/>
      <c r="X35" s="105" t="s">
        <v>87</v>
      </c>
      <c r="Y35" s="106">
        <f t="shared" si="18"/>
        <v>200776602.63999999</v>
      </c>
      <c r="Z35" s="104">
        <v>3</v>
      </c>
      <c r="AA35" s="119"/>
      <c r="AB35" s="233"/>
      <c r="AC35" s="233"/>
      <c r="AD35" s="233"/>
      <c r="AE35" s="233"/>
      <c r="AF35" s="233"/>
      <c r="AG35" s="233"/>
      <c r="AH35" s="9"/>
      <c r="AI35" s="119"/>
      <c r="AJ35" s="233"/>
      <c r="AK35" s="233"/>
      <c r="AL35" s="233"/>
      <c r="AM35" s="233"/>
      <c r="AN35" s="233"/>
      <c r="AO35" s="233"/>
      <c r="AP35" s="9"/>
      <c r="AQ35" s="119"/>
      <c r="AR35" s="233"/>
      <c r="AS35" s="233"/>
      <c r="AT35" s="233"/>
      <c r="AU35" s="233"/>
      <c r="AV35" s="233"/>
      <c r="AW35" s="233"/>
      <c r="AX35" s="9"/>
      <c r="AY35" s="119"/>
      <c r="AZ35" s="233"/>
      <c r="BA35" s="233"/>
      <c r="BB35" s="233"/>
      <c r="BC35" s="233"/>
      <c r="BD35" s="233"/>
      <c r="BE35" s="233"/>
      <c r="BF35" s="9"/>
      <c r="BG35" s="109"/>
      <c r="BH35" s="1"/>
      <c r="BI35" s="1"/>
      <c r="BJ35" s="11"/>
    </row>
    <row r="36" spans="1:62" ht="33.6" customHeight="1" x14ac:dyDescent="0.25">
      <c r="A36" s="312">
        <v>18</v>
      </c>
      <c r="B36" s="300" t="s">
        <v>860</v>
      </c>
      <c r="C36" s="304" t="s">
        <v>806</v>
      </c>
      <c r="D36" s="331">
        <v>191800000</v>
      </c>
      <c r="E36" s="331">
        <v>0</v>
      </c>
      <c r="F36" s="299">
        <f>D36+E36</f>
        <v>191800000</v>
      </c>
      <c r="G36" s="303" t="s">
        <v>33</v>
      </c>
      <c r="H36" s="264"/>
      <c r="I36" s="288"/>
      <c r="J36" s="248">
        <v>2.1</v>
      </c>
      <c r="K36" s="250" t="s">
        <v>104</v>
      </c>
      <c r="L36" s="234" t="s">
        <v>105</v>
      </c>
      <c r="M36" s="171" t="s">
        <v>106</v>
      </c>
      <c r="N36" s="215">
        <v>3</v>
      </c>
      <c r="O36" s="173" t="s">
        <v>34</v>
      </c>
      <c r="P36" s="173" t="s">
        <v>35</v>
      </c>
      <c r="Q36" s="173"/>
      <c r="R36" s="174">
        <v>200776602.63999999</v>
      </c>
      <c r="S36" s="174" t="s">
        <v>87</v>
      </c>
      <c r="T36" s="174" t="s">
        <v>87</v>
      </c>
      <c r="U36" s="174" t="s">
        <v>87</v>
      </c>
      <c r="V36" s="174" t="s">
        <v>87</v>
      </c>
      <c r="W36" s="174"/>
      <c r="X36" s="174" t="s">
        <v>87</v>
      </c>
      <c r="Y36" s="175">
        <f t="shared" si="0"/>
        <v>200776602.63999999</v>
      </c>
      <c r="Z36" s="217">
        <v>3</v>
      </c>
      <c r="AA36" s="103">
        <v>50194150.659999996</v>
      </c>
      <c r="AB36" s="8" t="s">
        <v>87</v>
      </c>
      <c r="AC36" s="8"/>
      <c r="AD36" s="8"/>
      <c r="AE36" s="8"/>
      <c r="AF36" s="8"/>
      <c r="AG36" s="8"/>
      <c r="AH36" s="9">
        <f t="shared" si="2"/>
        <v>50194150.659999996</v>
      </c>
      <c r="AI36" s="8">
        <v>50194150.659999996</v>
      </c>
      <c r="AJ36" s="8" t="s">
        <v>87</v>
      </c>
      <c r="AK36" s="8"/>
      <c r="AL36" s="8"/>
      <c r="AM36" s="8"/>
      <c r="AN36" s="8"/>
      <c r="AO36" s="8"/>
      <c r="AP36" s="9">
        <f t="shared" si="4"/>
        <v>50194150.659999996</v>
      </c>
      <c r="AQ36" s="8">
        <v>50194150.659999996</v>
      </c>
      <c r="AR36" s="8" t="s">
        <v>87</v>
      </c>
      <c r="AS36" s="8"/>
      <c r="AT36" s="8"/>
      <c r="AU36" s="8"/>
      <c r="AV36" s="8"/>
      <c r="AW36" s="8"/>
      <c r="AX36" s="9">
        <f t="shared" si="6"/>
        <v>50194150.659999996</v>
      </c>
      <c r="AY36" s="8">
        <v>50194150.659999996</v>
      </c>
      <c r="AZ36" s="8" t="s">
        <v>87</v>
      </c>
      <c r="BA36" s="8"/>
      <c r="BB36" s="8"/>
      <c r="BC36" s="8"/>
      <c r="BD36" s="8"/>
      <c r="BE36" s="8"/>
      <c r="BF36" s="9">
        <f t="shared" si="8"/>
        <v>50194150.659999996</v>
      </c>
      <c r="BG36" s="10">
        <f t="shared" si="9"/>
        <v>200776602.63999999</v>
      </c>
      <c r="BH36" s="1" t="e">
        <f t="shared" si="10"/>
        <v>#REF!</v>
      </c>
      <c r="BI36" s="1" t="str">
        <f t="shared" si="11"/>
        <v>bien</v>
      </c>
      <c r="BJ36" s="11">
        <f t="shared" si="12"/>
        <v>0</v>
      </c>
    </row>
    <row r="37" spans="1:62" ht="50.25" customHeight="1" x14ac:dyDescent="0.25">
      <c r="A37" s="313"/>
      <c r="B37" s="249"/>
      <c r="C37" s="297"/>
      <c r="D37" s="249"/>
      <c r="E37" s="249"/>
      <c r="F37" s="249"/>
      <c r="G37" s="249"/>
      <c r="H37" s="264"/>
      <c r="I37" s="288"/>
      <c r="J37" s="249"/>
      <c r="K37" s="249"/>
      <c r="L37" s="152" t="s">
        <v>107</v>
      </c>
      <c r="M37" s="133" t="s">
        <v>108</v>
      </c>
      <c r="N37" s="104">
        <v>1</v>
      </c>
      <c r="O37" s="101" t="s">
        <v>34</v>
      </c>
      <c r="P37" s="101" t="s">
        <v>35</v>
      </c>
      <c r="Q37" s="101" t="s">
        <v>109</v>
      </c>
      <c r="R37" s="105">
        <v>112000000</v>
      </c>
      <c r="S37" s="105"/>
      <c r="T37" s="105"/>
      <c r="U37" s="105"/>
      <c r="V37" s="105"/>
      <c r="W37" s="105"/>
      <c r="X37" s="105"/>
      <c r="Y37" s="106">
        <f t="shared" si="0"/>
        <v>112000000</v>
      </c>
      <c r="Z37" s="167">
        <v>1</v>
      </c>
      <c r="AA37" s="120">
        <f>112000000/4</f>
        <v>28000000</v>
      </c>
      <c r="AB37" s="24"/>
      <c r="AC37" s="24"/>
      <c r="AD37" s="24"/>
      <c r="AE37" s="24"/>
      <c r="AF37" s="24"/>
      <c r="AG37" s="24"/>
      <c r="AH37" s="9">
        <f t="shared" si="2"/>
        <v>28000000</v>
      </c>
      <c r="AI37" s="24">
        <f>112000000/4</f>
        <v>28000000</v>
      </c>
      <c r="AJ37" s="24"/>
      <c r="AK37" s="24"/>
      <c r="AL37" s="24"/>
      <c r="AM37" s="24"/>
      <c r="AN37" s="24"/>
      <c r="AO37" s="24"/>
      <c r="AP37" s="9">
        <f t="shared" si="4"/>
        <v>28000000</v>
      </c>
      <c r="AQ37" s="24">
        <f>112000000/4</f>
        <v>28000000</v>
      </c>
      <c r="AR37" s="24"/>
      <c r="AS37" s="24"/>
      <c r="AT37" s="24"/>
      <c r="AU37" s="24"/>
      <c r="AV37" s="24"/>
      <c r="AW37" s="24"/>
      <c r="AX37" s="9">
        <f t="shared" si="6"/>
        <v>28000000</v>
      </c>
      <c r="AY37" s="24">
        <f>112000000/4</f>
        <v>28000000</v>
      </c>
      <c r="AZ37" s="24"/>
      <c r="BA37" s="24"/>
      <c r="BB37" s="24"/>
      <c r="BC37" s="24"/>
      <c r="BD37" s="24"/>
      <c r="BE37" s="24"/>
      <c r="BF37" s="9">
        <f t="shared" si="8"/>
        <v>28000000</v>
      </c>
      <c r="BG37" s="10">
        <f t="shared" si="9"/>
        <v>112000000</v>
      </c>
      <c r="BH37" s="1" t="e">
        <f t="shared" si="10"/>
        <v>#REF!</v>
      </c>
      <c r="BI37" s="1" t="str">
        <f t="shared" si="11"/>
        <v>bien</v>
      </c>
      <c r="BJ37" s="11">
        <f t="shared" si="12"/>
        <v>0</v>
      </c>
    </row>
    <row r="38" spans="1:62" ht="59.25" customHeight="1" x14ac:dyDescent="0.25">
      <c r="A38" s="312">
        <v>19</v>
      </c>
      <c r="B38" s="300" t="s">
        <v>861</v>
      </c>
      <c r="C38" s="296" t="s">
        <v>807</v>
      </c>
      <c r="D38" s="331">
        <v>143000000</v>
      </c>
      <c r="E38" s="331">
        <v>0</v>
      </c>
      <c r="F38" s="299">
        <f>D38+E38</f>
        <v>143000000</v>
      </c>
      <c r="G38" s="303" t="s">
        <v>33</v>
      </c>
      <c r="H38" s="264"/>
      <c r="I38" s="288"/>
      <c r="J38" s="248">
        <v>2.2000000000000002</v>
      </c>
      <c r="K38" s="250" t="s">
        <v>110</v>
      </c>
      <c r="L38" s="152" t="s">
        <v>111</v>
      </c>
      <c r="M38" s="133" t="s">
        <v>112</v>
      </c>
      <c r="N38" s="104">
        <v>4</v>
      </c>
      <c r="O38" s="101" t="s">
        <v>34</v>
      </c>
      <c r="P38" s="101" t="s">
        <v>40</v>
      </c>
      <c r="Q38" s="101"/>
      <c r="R38" s="105">
        <v>200789929.12</v>
      </c>
      <c r="S38" s="105" t="s">
        <v>87</v>
      </c>
      <c r="T38" s="105" t="s">
        <v>87</v>
      </c>
      <c r="U38" s="105" t="s">
        <v>87</v>
      </c>
      <c r="V38" s="105" t="s">
        <v>87</v>
      </c>
      <c r="W38" s="105"/>
      <c r="X38" s="105" t="s">
        <v>87</v>
      </c>
      <c r="Y38" s="106">
        <f t="shared" si="0"/>
        <v>200789929.12</v>
      </c>
      <c r="Z38" s="167">
        <v>1</v>
      </c>
      <c r="AA38" s="120">
        <v>50197482.280000001</v>
      </c>
      <c r="AB38" s="24" t="s">
        <v>87</v>
      </c>
      <c r="AC38" s="24"/>
      <c r="AD38" s="24"/>
      <c r="AE38" s="24"/>
      <c r="AF38" s="24"/>
      <c r="AG38" s="24"/>
      <c r="AH38" s="9">
        <f t="shared" si="2"/>
        <v>50197482.280000001</v>
      </c>
      <c r="AI38" s="24">
        <v>50197482.280000001</v>
      </c>
      <c r="AJ38" s="24" t="s">
        <v>87</v>
      </c>
      <c r="AK38" s="24"/>
      <c r="AL38" s="24"/>
      <c r="AM38" s="24"/>
      <c r="AN38" s="24"/>
      <c r="AO38" s="24"/>
      <c r="AP38" s="9">
        <f t="shared" si="4"/>
        <v>50197482.280000001</v>
      </c>
      <c r="AQ38" s="24">
        <v>50197482.280000001</v>
      </c>
      <c r="AR38" s="24" t="s">
        <v>87</v>
      </c>
      <c r="AS38" s="24"/>
      <c r="AT38" s="24"/>
      <c r="AU38" s="24"/>
      <c r="AV38" s="24"/>
      <c r="AW38" s="24"/>
      <c r="AX38" s="9">
        <f t="shared" si="6"/>
        <v>50197482.280000001</v>
      </c>
      <c r="AY38" s="25">
        <v>50197482.280000001</v>
      </c>
      <c r="AZ38" s="24" t="s">
        <v>87</v>
      </c>
      <c r="BA38" s="24"/>
      <c r="BB38" s="24"/>
      <c r="BC38" s="24"/>
      <c r="BD38" s="24"/>
      <c r="BE38" s="24"/>
      <c r="BF38" s="9">
        <f t="shared" si="8"/>
        <v>50197482.280000001</v>
      </c>
      <c r="BG38" s="10">
        <f t="shared" si="9"/>
        <v>200789929.12</v>
      </c>
      <c r="BH38" s="1" t="e">
        <f t="shared" si="10"/>
        <v>#REF!</v>
      </c>
      <c r="BI38" s="1" t="str">
        <f t="shared" si="11"/>
        <v>bien</v>
      </c>
      <c r="BJ38" s="11">
        <f t="shared" si="12"/>
        <v>0</v>
      </c>
    </row>
    <row r="39" spans="1:62" ht="48" customHeight="1" x14ac:dyDescent="0.25">
      <c r="A39" s="313"/>
      <c r="B39" s="249"/>
      <c r="C39" s="297"/>
      <c r="D39" s="249"/>
      <c r="E39" s="249"/>
      <c r="F39" s="249"/>
      <c r="G39" s="249"/>
      <c r="H39" s="264"/>
      <c r="I39" s="288"/>
      <c r="J39" s="249"/>
      <c r="K39" s="249"/>
      <c r="L39" s="152" t="s">
        <v>113</v>
      </c>
      <c r="M39" s="133" t="s">
        <v>114</v>
      </c>
      <c r="N39" s="104">
        <v>5</v>
      </c>
      <c r="O39" s="101" t="s">
        <v>34</v>
      </c>
      <c r="P39" s="101" t="s">
        <v>40</v>
      </c>
      <c r="Q39" s="101" t="s">
        <v>115</v>
      </c>
      <c r="R39" s="105">
        <v>154000000</v>
      </c>
      <c r="S39" s="105" t="s">
        <v>87</v>
      </c>
      <c r="T39" s="105" t="s">
        <v>87</v>
      </c>
      <c r="U39" s="105" t="s">
        <v>87</v>
      </c>
      <c r="V39" s="105" t="s">
        <v>87</v>
      </c>
      <c r="W39" s="105"/>
      <c r="X39" s="105" t="s">
        <v>87</v>
      </c>
      <c r="Y39" s="106">
        <f t="shared" si="0"/>
        <v>154000000</v>
      </c>
      <c r="Z39" s="167">
        <v>1</v>
      </c>
      <c r="AA39" s="120">
        <v>38500000</v>
      </c>
      <c r="AB39" s="24" t="s">
        <v>87</v>
      </c>
      <c r="AC39" s="24"/>
      <c r="AD39" s="24"/>
      <c r="AE39" s="24"/>
      <c r="AF39" s="24"/>
      <c r="AG39" s="24"/>
      <c r="AH39" s="9">
        <f t="shared" si="2"/>
        <v>38500000</v>
      </c>
      <c r="AI39" s="24">
        <v>38500000</v>
      </c>
      <c r="AJ39" s="24" t="s">
        <v>87</v>
      </c>
      <c r="AK39" s="24"/>
      <c r="AL39" s="24"/>
      <c r="AM39" s="24"/>
      <c r="AN39" s="24"/>
      <c r="AO39" s="24"/>
      <c r="AP39" s="9">
        <f t="shared" si="4"/>
        <v>38500000</v>
      </c>
      <c r="AQ39" s="24">
        <v>38500000</v>
      </c>
      <c r="AR39" s="24" t="s">
        <v>87</v>
      </c>
      <c r="AS39" s="24"/>
      <c r="AT39" s="24"/>
      <c r="AU39" s="24"/>
      <c r="AV39" s="24"/>
      <c r="AW39" s="24"/>
      <c r="AX39" s="9">
        <f t="shared" si="6"/>
        <v>38500000</v>
      </c>
      <c r="AY39" s="24">
        <v>38500000</v>
      </c>
      <c r="AZ39" s="24" t="s">
        <v>87</v>
      </c>
      <c r="BA39" s="24"/>
      <c r="BB39" s="24"/>
      <c r="BC39" s="24"/>
      <c r="BD39" s="24"/>
      <c r="BE39" s="24"/>
      <c r="BF39" s="9">
        <f t="shared" si="8"/>
        <v>38500000</v>
      </c>
      <c r="BG39" s="10">
        <f t="shared" si="9"/>
        <v>154000000</v>
      </c>
      <c r="BH39" s="1" t="e">
        <f t="shared" si="10"/>
        <v>#REF!</v>
      </c>
      <c r="BI39" s="1" t="str">
        <f t="shared" si="11"/>
        <v>bien</v>
      </c>
      <c r="BJ39" s="11">
        <f t="shared" si="12"/>
        <v>0</v>
      </c>
    </row>
    <row r="40" spans="1:62" ht="69.599999999999994" customHeight="1" x14ac:dyDescent="0.25">
      <c r="A40" s="312">
        <v>20</v>
      </c>
      <c r="B40" s="300" t="s">
        <v>862</v>
      </c>
      <c r="C40" s="296" t="s">
        <v>808</v>
      </c>
      <c r="D40" s="299">
        <v>897504000</v>
      </c>
      <c r="E40" s="299">
        <v>0</v>
      </c>
      <c r="F40" s="299">
        <f>D40+E40</f>
        <v>897504000</v>
      </c>
      <c r="G40" s="303" t="s">
        <v>33</v>
      </c>
      <c r="H40" s="264"/>
      <c r="I40" s="288"/>
      <c r="J40" s="248">
        <v>2.2999999999999998</v>
      </c>
      <c r="K40" s="250" t="s">
        <v>116</v>
      </c>
      <c r="L40" s="152" t="s">
        <v>117</v>
      </c>
      <c r="M40" s="133" t="s">
        <v>118</v>
      </c>
      <c r="N40" s="104">
        <v>19000</v>
      </c>
      <c r="O40" s="101" t="s">
        <v>34</v>
      </c>
      <c r="P40" s="101" t="s">
        <v>35</v>
      </c>
      <c r="Q40" s="101"/>
      <c r="R40" s="105">
        <v>1467019156.8399999</v>
      </c>
      <c r="S40" s="105" t="s">
        <v>87</v>
      </c>
      <c r="T40" s="105" t="s">
        <v>87</v>
      </c>
      <c r="U40" s="105" t="s">
        <v>87</v>
      </c>
      <c r="V40" s="105" t="s">
        <v>87</v>
      </c>
      <c r="W40" s="105"/>
      <c r="X40" s="105" t="s">
        <v>87</v>
      </c>
      <c r="Y40" s="106">
        <f t="shared" si="0"/>
        <v>1467019156.8399999</v>
      </c>
      <c r="Z40" s="167">
        <v>19000</v>
      </c>
      <c r="AA40" s="120">
        <v>366754789.20999998</v>
      </c>
      <c r="AB40" s="24" t="s">
        <v>87</v>
      </c>
      <c r="AC40" s="24"/>
      <c r="AD40" s="24"/>
      <c r="AE40" s="24"/>
      <c r="AF40" s="24"/>
      <c r="AG40" s="24"/>
      <c r="AH40" s="9">
        <f t="shared" si="2"/>
        <v>366754789.20999998</v>
      </c>
      <c r="AI40" s="24">
        <v>366754789.20999998</v>
      </c>
      <c r="AJ40" s="24" t="s">
        <v>87</v>
      </c>
      <c r="AK40" s="24"/>
      <c r="AL40" s="24"/>
      <c r="AM40" s="24"/>
      <c r="AN40" s="24"/>
      <c r="AO40" s="24"/>
      <c r="AP40" s="9">
        <f t="shared" si="4"/>
        <v>366754789.20999998</v>
      </c>
      <c r="AQ40" s="24">
        <v>366754789.20999998</v>
      </c>
      <c r="AR40" s="24" t="s">
        <v>87</v>
      </c>
      <c r="AS40" s="24"/>
      <c r="AT40" s="24"/>
      <c r="AU40" s="24"/>
      <c r="AV40" s="24"/>
      <c r="AW40" s="24"/>
      <c r="AX40" s="9">
        <f t="shared" si="6"/>
        <v>366754789.20999998</v>
      </c>
      <c r="AY40" s="24">
        <v>366754789.20999998</v>
      </c>
      <c r="AZ40" s="24" t="s">
        <v>87</v>
      </c>
      <c r="BA40" s="24"/>
      <c r="BB40" s="24"/>
      <c r="BC40" s="24"/>
      <c r="BD40" s="24"/>
      <c r="BE40" s="24"/>
      <c r="BF40" s="9">
        <f t="shared" si="8"/>
        <v>366754789.20999998</v>
      </c>
      <c r="BG40" s="10">
        <f t="shared" si="9"/>
        <v>1467019156.8399999</v>
      </c>
      <c r="BH40" s="1" t="e">
        <f t="shared" si="10"/>
        <v>#REF!</v>
      </c>
      <c r="BI40" s="1" t="str">
        <f t="shared" si="11"/>
        <v>bien</v>
      </c>
      <c r="BJ40" s="11">
        <f t="shared" si="12"/>
        <v>0</v>
      </c>
    </row>
    <row r="41" spans="1:62" ht="62.25" customHeight="1" x14ac:dyDescent="0.25">
      <c r="A41" s="313"/>
      <c r="B41" s="249"/>
      <c r="C41" s="297"/>
      <c r="D41" s="249"/>
      <c r="E41" s="249"/>
      <c r="F41" s="249"/>
      <c r="G41" s="249"/>
      <c r="H41" s="264"/>
      <c r="I41" s="288"/>
      <c r="J41" s="249"/>
      <c r="K41" s="249"/>
      <c r="L41" s="152" t="s">
        <v>119</v>
      </c>
      <c r="M41" s="133" t="s">
        <v>120</v>
      </c>
      <c r="N41" s="104">
        <v>3</v>
      </c>
      <c r="O41" s="101" t="s">
        <v>34</v>
      </c>
      <c r="P41" s="101" t="s">
        <v>35</v>
      </c>
      <c r="Q41" s="101"/>
      <c r="R41" s="105">
        <v>1044322418.4299999</v>
      </c>
      <c r="S41" s="105" t="s">
        <v>87</v>
      </c>
      <c r="T41" s="105" t="s">
        <v>87</v>
      </c>
      <c r="U41" s="105" t="s">
        <v>87</v>
      </c>
      <c r="V41" s="105" t="s">
        <v>87</v>
      </c>
      <c r="W41" s="105"/>
      <c r="X41" s="105" t="s">
        <v>87</v>
      </c>
      <c r="Y41" s="106">
        <f t="shared" si="0"/>
        <v>1044322418.4299999</v>
      </c>
      <c r="Z41" s="167">
        <v>3</v>
      </c>
      <c r="AA41" s="120">
        <v>261080604.61000001</v>
      </c>
      <c r="AB41" s="24" t="s">
        <v>87</v>
      </c>
      <c r="AC41" s="24"/>
      <c r="AD41" s="24"/>
      <c r="AE41" s="24"/>
      <c r="AF41" s="24"/>
      <c r="AG41" s="24"/>
      <c r="AH41" s="9">
        <f t="shared" si="2"/>
        <v>261080604.61000001</v>
      </c>
      <c r="AI41" s="24">
        <v>261080604.61000001</v>
      </c>
      <c r="AJ41" s="24" t="s">
        <v>87</v>
      </c>
      <c r="AK41" s="24"/>
      <c r="AL41" s="24"/>
      <c r="AM41" s="24"/>
      <c r="AN41" s="24"/>
      <c r="AO41" s="24"/>
      <c r="AP41" s="9">
        <f t="shared" si="4"/>
        <v>261080604.61000001</v>
      </c>
      <c r="AQ41" s="24">
        <v>261080604.61000001</v>
      </c>
      <c r="AR41" s="24" t="s">
        <v>87</v>
      </c>
      <c r="AS41" s="24"/>
      <c r="AT41" s="24"/>
      <c r="AU41" s="24"/>
      <c r="AV41" s="24"/>
      <c r="AW41" s="24"/>
      <c r="AX41" s="9">
        <f t="shared" si="6"/>
        <v>261080604.61000001</v>
      </c>
      <c r="AY41" s="24">
        <v>261080604.61000001</v>
      </c>
      <c r="AZ41" s="24" t="s">
        <v>87</v>
      </c>
      <c r="BA41" s="24"/>
      <c r="BB41" s="24"/>
      <c r="BC41" s="24"/>
      <c r="BD41" s="24"/>
      <c r="BE41" s="24"/>
      <c r="BF41" s="9">
        <f t="shared" si="8"/>
        <v>261080604.61000001</v>
      </c>
      <c r="BG41" s="10">
        <f t="shared" si="9"/>
        <v>1044322418.4400001</v>
      </c>
      <c r="BH41" s="1" t="e">
        <f t="shared" si="10"/>
        <v>#REF!</v>
      </c>
      <c r="BI41" s="1" t="str">
        <f t="shared" si="11"/>
        <v>revisar</v>
      </c>
      <c r="BJ41" s="16">
        <f t="shared" si="12"/>
        <v>1.0000109672546387E-2</v>
      </c>
    </row>
    <row r="42" spans="1:62" ht="79.5" customHeight="1" x14ac:dyDescent="0.25">
      <c r="A42" s="313"/>
      <c r="B42" s="249"/>
      <c r="C42" s="297"/>
      <c r="D42" s="249"/>
      <c r="E42" s="249"/>
      <c r="F42" s="249"/>
      <c r="G42" s="249"/>
      <c r="H42" s="264"/>
      <c r="I42" s="288"/>
      <c r="J42" s="249"/>
      <c r="K42" s="249"/>
      <c r="L42" s="152" t="s">
        <v>121</v>
      </c>
      <c r="M42" s="133" t="s">
        <v>122</v>
      </c>
      <c r="N42" s="104">
        <v>7</v>
      </c>
      <c r="O42" s="101" t="s">
        <v>34</v>
      </c>
      <c r="P42" s="101" t="s">
        <v>35</v>
      </c>
      <c r="Q42" s="101"/>
      <c r="R42" s="105">
        <v>613253001.80999994</v>
      </c>
      <c r="S42" s="105" t="s">
        <v>87</v>
      </c>
      <c r="T42" s="105" t="s">
        <v>87</v>
      </c>
      <c r="U42" s="105" t="s">
        <v>87</v>
      </c>
      <c r="V42" s="105" t="s">
        <v>87</v>
      </c>
      <c r="W42" s="105"/>
      <c r="X42" s="105" t="s">
        <v>87</v>
      </c>
      <c r="Y42" s="106">
        <f t="shared" si="0"/>
        <v>613253001.80999994</v>
      </c>
      <c r="Z42" s="167">
        <v>7</v>
      </c>
      <c r="AA42" s="120">
        <v>153313250.44999999</v>
      </c>
      <c r="AB42" s="24" t="s">
        <v>87</v>
      </c>
      <c r="AC42" s="24"/>
      <c r="AD42" s="24"/>
      <c r="AE42" s="24"/>
      <c r="AF42" s="24"/>
      <c r="AG42" s="24"/>
      <c r="AH42" s="9">
        <f t="shared" si="2"/>
        <v>153313250.44999999</v>
      </c>
      <c r="AI42" s="24">
        <v>153313250.44999999</v>
      </c>
      <c r="AJ42" s="24" t="s">
        <v>87</v>
      </c>
      <c r="AK42" s="24"/>
      <c r="AL42" s="24"/>
      <c r="AM42" s="24"/>
      <c r="AN42" s="24"/>
      <c r="AO42" s="24"/>
      <c r="AP42" s="9">
        <f t="shared" si="4"/>
        <v>153313250.44999999</v>
      </c>
      <c r="AQ42" s="24">
        <v>153313250.44999999</v>
      </c>
      <c r="AR42" s="24" t="s">
        <v>87</v>
      </c>
      <c r="AS42" s="24"/>
      <c r="AT42" s="24"/>
      <c r="AU42" s="24"/>
      <c r="AV42" s="24"/>
      <c r="AW42" s="24"/>
      <c r="AX42" s="9">
        <f t="shared" si="6"/>
        <v>153313250.44999999</v>
      </c>
      <c r="AY42" s="24">
        <v>153313250.44999999</v>
      </c>
      <c r="AZ42" s="24" t="s">
        <v>87</v>
      </c>
      <c r="BA42" s="24"/>
      <c r="BB42" s="24"/>
      <c r="BC42" s="24"/>
      <c r="BD42" s="24"/>
      <c r="BE42" s="24"/>
      <c r="BF42" s="9">
        <f t="shared" si="8"/>
        <v>153313250.44999999</v>
      </c>
      <c r="BG42" s="10">
        <f t="shared" si="9"/>
        <v>613253001.79999995</v>
      </c>
      <c r="BH42" s="1" t="e">
        <f t="shared" si="10"/>
        <v>#REF!</v>
      </c>
      <c r="BI42" s="1" t="str">
        <f t="shared" si="11"/>
        <v>revisar</v>
      </c>
      <c r="BJ42" s="16">
        <f t="shared" si="12"/>
        <v>-9.9999904632568359E-3</v>
      </c>
    </row>
    <row r="43" spans="1:62" ht="43.5" customHeight="1" x14ac:dyDescent="0.25">
      <c r="A43" s="313"/>
      <c r="B43" s="249"/>
      <c r="C43" s="297"/>
      <c r="D43" s="249"/>
      <c r="E43" s="249"/>
      <c r="F43" s="249"/>
      <c r="G43" s="249"/>
      <c r="H43" s="264"/>
      <c r="I43" s="288"/>
      <c r="J43" s="249"/>
      <c r="K43" s="249"/>
      <c r="L43" s="152" t="s">
        <v>123</v>
      </c>
      <c r="M43" s="133" t="s">
        <v>124</v>
      </c>
      <c r="N43" s="104">
        <v>5</v>
      </c>
      <c r="O43" s="101" t="s">
        <v>34</v>
      </c>
      <c r="P43" s="101" t="s">
        <v>35</v>
      </c>
      <c r="Q43" s="101"/>
      <c r="R43" s="105">
        <v>215033914.31999999</v>
      </c>
      <c r="S43" s="105" t="s">
        <v>87</v>
      </c>
      <c r="T43" s="105" t="s">
        <v>87</v>
      </c>
      <c r="U43" s="105" t="s">
        <v>87</v>
      </c>
      <c r="V43" s="105" t="s">
        <v>87</v>
      </c>
      <c r="W43" s="105"/>
      <c r="X43" s="105" t="s">
        <v>87</v>
      </c>
      <c r="Y43" s="106">
        <f t="shared" si="0"/>
        <v>215033914.31999999</v>
      </c>
      <c r="Z43" s="167">
        <v>5</v>
      </c>
      <c r="AA43" s="120">
        <v>53758478.579999998</v>
      </c>
      <c r="AB43" s="24" t="s">
        <v>87</v>
      </c>
      <c r="AC43" s="24"/>
      <c r="AD43" s="24"/>
      <c r="AE43" s="24"/>
      <c r="AF43" s="24"/>
      <c r="AG43" s="24"/>
      <c r="AH43" s="9">
        <f t="shared" si="2"/>
        <v>53758478.579999998</v>
      </c>
      <c r="AI43" s="24">
        <v>53758478.579999998</v>
      </c>
      <c r="AJ43" s="24" t="s">
        <v>87</v>
      </c>
      <c r="AK43" s="24"/>
      <c r="AL43" s="24"/>
      <c r="AM43" s="24"/>
      <c r="AN43" s="24"/>
      <c r="AO43" s="24"/>
      <c r="AP43" s="9">
        <f t="shared" si="4"/>
        <v>53758478.579999998</v>
      </c>
      <c r="AQ43" s="24">
        <v>53758478.579999998</v>
      </c>
      <c r="AR43" s="24" t="s">
        <v>87</v>
      </c>
      <c r="AS43" s="24"/>
      <c r="AT43" s="24"/>
      <c r="AU43" s="24"/>
      <c r="AV43" s="24"/>
      <c r="AW43" s="24"/>
      <c r="AX43" s="9">
        <f t="shared" si="6"/>
        <v>53758478.579999998</v>
      </c>
      <c r="AY43" s="24">
        <v>53758478.579999998</v>
      </c>
      <c r="AZ43" s="24" t="s">
        <v>87</v>
      </c>
      <c r="BA43" s="24"/>
      <c r="BB43" s="24"/>
      <c r="BC43" s="24"/>
      <c r="BD43" s="24"/>
      <c r="BE43" s="24"/>
      <c r="BF43" s="9">
        <f t="shared" si="8"/>
        <v>53758478.579999998</v>
      </c>
      <c r="BG43" s="10">
        <f t="shared" si="9"/>
        <v>215033914.31999999</v>
      </c>
      <c r="BH43" s="1" t="e">
        <f t="shared" si="10"/>
        <v>#REF!</v>
      </c>
      <c r="BI43" s="1" t="str">
        <f t="shared" si="11"/>
        <v>bien</v>
      </c>
      <c r="BJ43" s="11">
        <f t="shared" si="12"/>
        <v>0</v>
      </c>
    </row>
    <row r="44" spans="1:62" ht="42" customHeight="1" x14ac:dyDescent="0.25">
      <c r="A44" s="312">
        <v>21</v>
      </c>
      <c r="B44" s="300" t="s">
        <v>863</v>
      </c>
      <c r="C44" s="296" t="s">
        <v>809</v>
      </c>
      <c r="D44" s="331">
        <v>1935000000</v>
      </c>
      <c r="E44" s="331">
        <v>810000000</v>
      </c>
      <c r="F44" s="299">
        <f>D44+E44</f>
        <v>2745000000</v>
      </c>
      <c r="G44" s="303" t="s">
        <v>33</v>
      </c>
      <c r="H44" s="264"/>
      <c r="I44" s="288"/>
      <c r="J44" s="248">
        <v>2.4</v>
      </c>
      <c r="K44" s="250" t="s">
        <v>125</v>
      </c>
      <c r="L44" s="152" t="s">
        <v>126</v>
      </c>
      <c r="M44" s="133" t="s">
        <v>127</v>
      </c>
      <c r="N44" s="104">
        <v>90000</v>
      </c>
      <c r="O44" s="101" t="s">
        <v>34</v>
      </c>
      <c r="P44" s="101" t="s">
        <v>40</v>
      </c>
      <c r="Q44" s="101" t="s">
        <v>128</v>
      </c>
      <c r="R44" s="105">
        <v>1044333585.26</v>
      </c>
      <c r="S44" s="105" t="s">
        <v>87</v>
      </c>
      <c r="T44" s="105" t="s">
        <v>87</v>
      </c>
      <c r="U44" s="105" t="s">
        <v>87</v>
      </c>
      <c r="V44" s="105" t="s">
        <v>87</v>
      </c>
      <c r="W44" s="105"/>
      <c r="X44" s="105" t="s">
        <v>87</v>
      </c>
      <c r="Y44" s="106">
        <f t="shared" si="0"/>
        <v>1044333585.26</v>
      </c>
      <c r="Z44" s="167">
        <v>22500</v>
      </c>
      <c r="AA44" s="120">
        <v>261083396.31999999</v>
      </c>
      <c r="AB44" s="24" t="s">
        <v>87</v>
      </c>
      <c r="AC44" s="24"/>
      <c r="AD44" s="24"/>
      <c r="AE44" s="24"/>
      <c r="AF44" s="24"/>
      <c r="AG44" s="24"/>
      <c r="AH44" s="9">
        <f t="shared" si="2"/>
        <v>261083396.31999999</v>
      </c>
      <c r="AI44" s="24">
        <v>261083396.31999999</v>
      </c>
      <c r="AJ44" s="24" t="s">
        <v>87</v>
      </c>
      <c r="AK44" s="24"/>
      <c r="AL44" s="24"/>
      <c r="AM44" s="24"/>
      <c r="AN44" s="24"/>
      <c r="AO44" s="24"/>
      <c r="AP44" s="9">
        <f t="shared" si="4"/>
        <v>261083396.31999999</v>
      </c>
      <c r="AQ44" s="24">
        <v>261083396.31999999</v>
      </c>
      <c r="AR44" s="24" t="s">
        <v>87</v>
      </c>
      <c r="AS44" s="24"/>
      <c r="AT44" s="24"/>
      <c r="AU44" s="24"/>
      <c r="AV44" s="24"/>
      <c r="AW44" s="24"/>
      <c r="AX44" s="9">
        <f t="shared" si="6"/>
        <v>261083396.31999999</v>
      </c>
      <c r="AY44" s="24">
        <v>261083396.31999999</v>
      </c>
      <c r="AZ44" s="24" t="s">
        <v>87</v>
      </c>
      <c r="BA44" s="24"/>
      <c r="BB44" s="24"/>
      <c r="BC44" s="24"/>
      <c r="BD44" s="24"/>
      <c r="BE44" s="24"/>
      <c r="BF44" s="9">
        <f t="shared" si="8"/>
        <v>261083396.31999999</v>
      </c>
      <c r="BG44" s="10">
        <f t="shared" si="9"/>
        <v>1044333585.28</v>
      </c>
      <c r="BH44" s="1" t="e">
        <f t="shared" si="10"/>
        <v>#REF!</v>
      </c>
      <c r="BI44" s="1" t="str">
        <f t="shared" si="11"/>
        <v>revisar</v>
      </c>
      <c r="BJ44" s="16">
        <f t="shared" si="12"/>
        <v>1.9999980926513672E-2</v>
      </c>
    </row>
    <row r="45" spans="1:62" ht="49.15" customHeight="1" x14ac:dyDescent="0.25">
      <c r="A45" s="313"/>
      <c r="B45" s="249"/>
      <c r="C45" s="297"/>
      <c r="D45" s="249"/>
      <c r="E45" s="249"/>
      <c r="F45" s="249"/>
      <c r="G45" s="249"/>
      <c r="H45" s="264"/>
      <c r="I45" s="288"/>
      <c r="J45" s="249"/>
      <c r="K45" s="249"/>
      <c r="L45" s="152" t="s">
        <v>129</v>
      </c>
      <c r="M45" s="133" t="s">
        <v>130</v>
      </c>
      <c r="N45" s="104">
        <v>800000000</v>
      </c>
      <c r="O45" s="101" t="s">
        <v>131</v>
      </c>
      <c r="P45" s="101" t="s">
        <v>40</v>
      </c>
      <c r="Q45" s="101"/>
      <c r="R45" s="105">
        <v>5274703152.9300003</v>
      </c>
      <c r="S45" s="105" t="s">
        <v>87</v>
      </c>
      <c r="T45" s="105" t="s">
        <v>87</v>
      </c>
      <c r="U45" s="105" t="s">
        <v>87</v>
      </c>
      <c r="V45" s="105" t="s">
        <v>87</v>
      </c>
      <c r="W45" s="105"/>
      <c r="X45" s="105" t="s">
        <v>87</v>
      </c>
      <c r="Y45" s="106">
        <f t="shared" si="0"/>
        <v>5274703152.9300003</v>
      </c>
      <c r="Z45" s="167">
        <v>200000000</v>
      </c>
      <c r="AA45" s="120">
        <v>1318675788.23</v>
      </c>
      <c r="AB45" s="24" t="s">
        <v>87</v>
      </c>
      <c r="AC45" s="24"/>
      <c r="AD45" s="24"/>
      <c r="AE45" s="24"/>
      <c r="AF45" s="24"/>
      <c r="AG45" s="24"/>
      <c r="AH45" s="9">
        <f t="shared" si="2"/>
        <v>1318675788.23</v>
      </c>
      <c r="AI45" s="24">
        <v>1318675788.23</v>
      </c>
      <c r="AJ45" s="24" t="s">
        <v>87</v>
      </c>
      <c r="AK45" s="24"/>
      <c r="AL45" s="24"/>
      <c r="AM45" s="24"/>
      <c r="AN45" s="24"/>
      <c r="AO45" s="24"/>
      <c r="AP45" s="9">
        <f t="shared" si="4"/>
        <v>1318675788.23</v>
      </c>
      <c r="AQ45" s="24">
        <v>1318675788.23</v>
      </c>
      <c r="AR45" s="24" t="s">
        <v>87</v>
      </c>
      <c r="AS45" s="24"/>
      <c r="AT45" s="24"/>
      <c r="AU45" s="24"/>
      <c r="AV45" s="24"/>
      <c r="AW45" s="24"/>
      <c r="AX45" s="9">
        <f t="shared" si="6"/>
        <v>1318675788.23</v>
      </c>
      <c r="AY45" s="24">
        <v>1318675788.23</v>
      </c>
      <c r="AZ45" s="24" t="s">
        <v>87</v>
      </c>
      <c r="BA45" s="24"/>
      <c r="BB45" s="24"/>
      <c r="BC45" s="24"/>
      <c r="BD45" s="24"/>
      <c r="BE45" s="24"/>
      <c r="BF45" s="9">
        <f t="shared" si="8"/>
        <v>1318675788.23</v>
      </c>
      <c r="BG45" s="10">
        <f t="shared" si="9"/>
        <v>5274703152.9200001</v>
      </c>
      <c r="BH45" s="1" t="e">
        <f t="shared" si="10"/>
        <v>#REF!</v>
      </c>
      <c r="BI45" s="1" t="str">
        <f t="shared" si="11"/>
        <v>revisar</v>
      </c>
      <c r="BJ45" s="16">
        <f t="shared" si="12"/>
        <v>-1.0000228881835938E-2</v>
      </c>
    </row>
    <row r="46" spans="1:62" ht="32.450000000000003" customHeight="1" x14ac:dyDescent="0.25">
      <c r="A46" s="313"/>
      <c r="B46" s="249"/>
      <c r="C46" s="297"/>
      <c r="D46" s="249"/>
      <c r="E46" s="249"/>
      <c r="F46" s="249"/>
      <c r="G46" s="249"/>
      <c r="H46" s="264"/>
      <c r="I46" s="288"/>
      <c r="J46" s="249"/>
      <c r="K46" s="249"/>
      <c r="L46" s="152" t="s">
        <v>132</v>
      </c>
      <c r="M46" s="133" t="s">
        <v>133</v>
      </c>
      <c r="N46" s="104">
        <v>56</v>
      </c>
      <c r="O46" s="101" t="s">
        <v>34</v>
      </c>
      <c r="P46" s="101" t="s">
        <v>40</v>
      </c>
      <c r="Q46" s="101" t="s">
        <v>134</v>
      </c>
      <c r="R46" s="105">
        <v>96357578.870000005</v>
      </c>
      <c r="S46" s="105" t="s">
        <v>87</v>
      </c>
      <c r="T46" s="105" t="s">
        <v>87</v>
      </c>
      <c r="U46" s="105" t="s">
        <v>87</v>
      </c>
      <c r="V46" s="105" t="s">
        <v>87</v>
      </c>
      <c r="W46" s="105"/>
      <c r="X46" s="105" t="s">
        <v>87</v>
      </c>
      <c r="Y46" s="106">
        <f t="shared" si="0"/>
        <v>96357578.870000005</v>
      </c>
      <c r="Z46" s="167">
        <v>14</v>
      </c>
      <c r="AA46" s="120">
        <v>24089394.719999999</v>
      </c>
      <c r="AB46" s="24" t="s">
        <v>87</v>
      </c>
      <c r="AC46" s="24"/>
      <c r="AD46" s="24"/>
      <c r="AE46" s="24"/>
      <c r="AF46" s="24"/>
      <c r="AG46" s="24"/>
      <c r="AH46" s="9">
        <f t="shared" si="2"/>
        <v>24089394.719999999</v>
      </c>
      <c r="AI46" s="24">
        <v>24089394.719999999</v>
      </c>
      <c r="AJ46" s="24" t="s">
        <v>87</v>
      </c>
      <c r="AK46" s="24"/>
      <c r="AL46" s="24"/>
      <c r="AM46" s="24"/>
      <c r="AN46" s="24"/>
      <c r="AO46" s="24"/>
      <c r="AP46" s="9">
        <f t="shared" si="4"/>
        <v>24089394.719999999</v>
      </c>
      <c r="AQ46" s="24">
        <v>24089394.719999999</v>
      </c>
      <c r="AR46" s="24" t="s">
        <v>87</v>
      </c>
      <c r="AS46" s="24"/>
      <c r="AT46" s="24"/>
      <c r="AU46" s="24"/>
      <c r="AV46" s="24"/>
      <c r="AW46" s="24"/>
      <c r="AX46" s="9">
        <f t="shared" si="6"/>
        <v>24089394.719999999</v>
      </c>
      <c r="AY46" s="24">
        <v>24089394.719999999</v>
      </c>
      <c r="AZ46" s="24" t="s">
        <v>87</v>
      </c>
      <c r="BA46" s="24"/>
      <c r="BB46" s="24"/>
      <c r="BC46" s="24"/>
      <c r="BD46" s="24"/>
      <c r="BE46" s="24"/>
      <c r="BF46" s="9">
        <f t="shared" si="8"/>
        <v>24089394.719999999</v>
      </c>
      <c r="BG46" s="10">
        <f t="shared" si="9"/>
        <v>96357578.879999995</v>
      </c>
      <c r="BH46" s="1" t="e">
        <f t="shared" si="10"/>
        <v>#REF!</v>
      </c>
      <c r="BI46" s="1" t="str">
        <f t="shared" si="11"/>
        <v>revisar</v>
      </c>
      <c r="BJ46" s="16">
        <f t="shared" si="12"/>
        <v>9.9999904632568359E-3</v>
      </c>
    </row>
    <row r="47" spans="1:62" ht="52.9" customHeight="1" x14ac:dyDescent="0.25">
      <c r="A47" s="313"/>
      <c r="B47" s="249"/>
      <c r="C47" s="297"/>
      <c r="D47" s="249"/>
      <c r="E47" s="249"/>
      <c r="F47" s="249"/>
      <c r="G47" s="249"/>
      <c r="H47" s="264"/>
      <c r="I47" s="288"/>
      <c r="J47" s="249"/>
      <c r="K47" s="249"/>
      <c r="L47" s="152" t="s">
        <v>135</v>
      </c>
      <c r="M47" s="133" t="s">
        <v>136</v>
      </c>
      <c r="N47" s="104">
        <v>64</v>
      </c>
      <c r="O47" s="101" t="s">
        <v>34</v>
      </c>
      <c r="P47" s="101" t="s">
        <v>40</v>
      </c>
      <c r="Q47" s="101" t="s">
        <v>134</v>
      </c>
      <c r="R47" s="105">
        <v>333862665.74000001</v>
      </c>
      <c r="S47" s="105" t="s">
        <v>87</v>
      </c>
      <c r="T47" s="105" t="s">
        <v>87</v>
      </c>
      <c r="U47" s="105" t="s">
        <v>87</v>
      </c>
      <c r="V47" s="105" t="s">
        <v>87</v>
      </c>
      <c r="W47" s="105"/>
      <c r="X47" s="105" t="s">
        <v>87</v>
      </c>
      <c r="Y47" s="106">
        <f t="shared" si="0"/>
        <v>333862665.74000001</v>
      </c>
      <c r="Z47" s="167">
        <v>16</v>
      </c>
      <c r="AA47" s="120">
        <v>83465666.430000007</v>
      </c>
      <c r="AB47" s="24" t="s">
        <v>87</v>
      </c>
      <c r="AC47" s="24"/>
      <c r="AD47" s="24"/>
      <c r="AE47" s="24"/>
      <c r="AF47" s="24"/>
      <c r="AG47" s="24"/>
      <c r="AH47" s="9">
        <f t="shared" si="2"/>
        <v>83465666.430000007</v>
      </c>
      <c r="AI47" s="24">
        <v>83465666.430000007</v>
      </c>
      <c r="AJ47" s="24" t="s">
        <v>87</v>
      </c>
      <c r="AK47" s="24"/>
      <c r="AL47" s="24"/>
      <c r="AM47" s="24"/>
      <c r="AN47" s="24"/>
      <c r="AO47" s="24"/>
      <c r="AP47" s="9">
        <f t="shared" si="4"/>
        <v>83465666.430000007</v>
      </c>
      <c r="AQ47" s="24">
        <v>83465666.430000007</v>
      </c>
      <c r="AR47" s="24" t="s">
        <v>87</v>
      </c>
      <c r="AS47" s="24"/>
      <c r="AT47" s="24"/>
      <c r="AU47" s="24"/>
      <c r="AV47" s="24"/>
      <c r="AW47" s="24"/>
      <c r="AX47" s="9">
        <f t="shared" si="6"/>
        <v>83465666.430000007</v>
      </c>
      <c r="AY47" s="24">
        <v>83465666.430000007</v>
      </c>
      <c r="AZ47" s="24" t="s">
        <v>87</v>
      </c>
      <c r="BA47" s="24"/>
      <c r="BB47" s="24"/>
      <c r="BC47" s="24"/>
      <c r="BD47" s="24"/>
      <c r="BE47" s="24"/>
      <c r="BF47" s="9">
        <f t="shared" si="8"/>
        <v>83465666.430000007</v>
      </c>
      <c r="BG47" s="10">
        <f t="shared" si="9"/>
        <v>333862665.72000003</v>
      </c>
      <c r="BH47" s="1" t="e">
        <f t="shared" si="10"/>
        <v>#REF!</v>
      </c>
      <c r="BI47" s="1" t="str">
        <f t="shared" si="11"/>
        <v>revisar</v>
      </c>
      <c r="BJ47" s="16">
        <f t="shared" si="12"/>
        <v>-1.9999980926513672E-2</v>
      </c>
    </row>
    <row r="48" spans="1:62" ht="43.15" customHeight="1" x14ac:dyDescent="0.25">
      <c r="A48" s="312">
        <v>22</v>
      </c>
      <c r="B48" s="300" t="s">
        <v>864</v>
      </c>
      <c r="C48" s="296" t="s">
        <v>810</v>
      </c>
      <c r="D48" s="331">
        <v>777040000</v>
      </c>
      <c r="E48" s="331">
        <v>516400000</v>
      </c>
      <c r="F48" s="299">
        <f>D48+E48</f>
        <v>1293440000</v>
      </c>
      <c r="G48" s="303" t="s">
        <v>33</v>
      </c>
      <c r="H48" s="264"/>
      <c r="I48" s="288"/>
      <c r="J48" s="248">
        <v>2.5</v>
      </c>
      <c r="K48" s="250" t="s">
        <v>137</v>
      </c>
      <c r="L48" s="152" t="s">
        <v>138</v>
      </c>
      <c r="M48" s="133" t="s">
        <v>139</v>
      </c>
      <c r="N48" s="104">
        <v>1</v>
      </c>
      <c r="O48" s="101" t="s">
        <v>34</v>
      </c>
      <c r="P48" s="101" t="s">
        <v>40</v>
      </c>
      <c r="Q48" s="101"/>
      <c r="R48" s="105">
        <v>80439292.980000004</v>
      </c>
      <c r="S48" s="105" t="s">
        <v>87</v>
      </c>
      <c r="T48" s="105" t="s">
        <v>87</v>
      </c>
      <c r="U48" s="105" t="s">
        <v>87</v>
      </c>
      <c r="V48" s="105" t="s">
        <v>87</v>
      </c>
      <c r="W48" s="105"/>
      <c r="X48" s="105" t="s">
        <v>87</v>
      </c>
      <c r="Y48" s="106">
        <f t="shared" si="0"/>
        <v>80439292.980000004</v>
      </c>
      <c r="Z48" s="167">
        <v>1</v>
      </c>
      <c r="AA48" s="120"/>
      <c r="AB48" s="24" t="s">
        <v>87</v>
      </c>
      <c r="AC48" s="24"/>
      <c r="AD48" s="24"/>
      <c r="AE48" s="24"/>
      <c r="AF48" s="24"/>
      <c r="AG48" s="24"/>
      <c r="AH48" s="9">
        <f t="shared" si="2"/>
        <v>0</v>
      </c>
      <c r="AI48" s="24">
        <v>80439292.980000004</v>
      </c>
      <c r="AJ48" s="24" t="s">
        <v>87</v>
      </c>
      <c r="AK48" s="24"/>
      <c r="AL48" s="24"/>
      <c r="AM48" s="24"/>
      <c r="AN48" s="24"/>
      <c r="AO48" s="24"/>
      <c r="AP48" s="9">
        <f t="shared" si="4"/>
        <v>80439292.980000004</v>
      </c>
      <c r="AQ48" s="24" t="s">
        <v>87</v>
      </c>
      <c r="AR48" s="24" t="s">
        <v>87</v>
      </c>
      <c r="AS48" s="24"/>
      <c r="AT48" s="24"/>
      <c r="AU48" s="24"/>
      <c r="AV48" s="24"/>
      <c r="AW48" s="24"/>
      <c r="AX48" s="9">
        <f t="shared" si="6"/>
        <v>0</v>
      </c>
      <c r="AY48" s="24" t="s">
        <v>87</v>
      </c>
      <c r="AZ48" s="24" t="s">
        <v>87</v>
      </c>
      <c r="BA48" s="24"/>
      <c r="BB48" s="24"/>
      <c r="BC48" s="24"/>
      <c r="BD48" s="24"/>
      <c r="BE48" s="24"/>
      <c r="BF48" s="9">
        <f t="shared" si="8"/>
        <v>0</v>
      </c>
      <c r="BG48" s="10">
        <f t="shared" si="9"/>
        <v>80439292.980000004</v>
      </c>
      <c r="BH48" s="1" t="e">
        <f t="shared" si="10"/>
        <v>#REF!</v>
      </c>
      <c r="BI48" s="1" t="str">
        <f t="shared" si="11"/>
        <v>bien</v>
      </c>
      <c r="BJ48" s="11">
        <f t="shared" si="12"/>
        <v>0</v>
      </c>
    </row>
    <row r="49" spans="1:62" ht="43.15" customHeight="1" x14ac:dyDescent="0.25">
      <c r="A49" s="313"/>
      <c r="B49" s="249"/>
      <c r="C49" s="297"/>
      <c r="D49" s="249"/>
      <c r="E49" s="249"/>
      <c r="F49" s="249"/>
      <c r="G49" s="249"/>
      <c r="H49" s="264"/>
      <c r="I49" s="288"/>
      <c r="J49" s="249"/>
      <c r="K49" s="249"/>
      <c r="L49" s="152" t="s">
        <v>140</v>
      </c>
      <c r="M49" s="133" t="s">
        <v>141</v>
      </c>
      <c r="N49" s="104">
        <v>4</v>
      </c>
      <c r="O49" s="101" t="s">
        <v>34</v>
      </c>
      <c r="P49" s="101" t="s">
        <v>40</v>
      </c>
      <c r="Q49" s="101"/>
      <c r="R49" s="105">
        <v>56357578.869999997</v>
      </c>
      <c r="S49" s="105" t="s">
        <v>87</v>
      </c>
      <c r="T49" s="105" t="s">
        <v>87</v>
      </c>
      <c r="U49" s="105" t="s">
        <v>87</v>
      </c>
      <c r="V49" s="105" t="s">
        <v>87</v>
      </c>
      <c r="W49" s="105"/>
      <c r="X49" s="105" t="s">
        <v>87</v>
      </c>
      <c r="Y49" s="106">
        <f t="shared" si="0"/>
        <v>56357578.869999997</v>
      </c>
      <c r="Z49" s="167">
        <v>1</v>
      </c>
      <c r="AA49" s="120">
        <v>14089394.720000001</v>
      </c>
      <c r="AB49" s="24" t="s">
        <v>87</v>
      </c>
      <c r="AC49" s="24"/>
      <c r="AD49" s="24"/>
      <c r="AE49" s="24"/>
      <c r="AF49" s="24"/>
      <c r="AG49" s="24"/>
      <c r="AH49" s="9">
        <f t="shared" si="2"/>
        <v>14089394.720000001</v>
      </c>
      <c r="AI49" s="24">
        <v>14089394.720000001</v>
      </c>
      <c r="AJ49" s="24" t="s">
        <v>87</v>
      </c>
      <c r="AK49" s="24"/>
      <c r="AL49" s="24"/>
      <c r="AM49" s="24"/>
      <c r="AN49" s="24"/>
      <c r="AO49" s="24"/>
      <c r="AP49" s="9">
        <f t="shared" si="4"/>
        <v>14089394.720000001</v>
      </c>
      <c r="AQ49" s="24">
        <v>14089394.720000001</v>
      </c>
      <c r="AR49" s="24" t="s">
        <v>87</v>
      </c>
      <c r="AS49" s="24"/>
      <c r="AT49" s="24"/>
      <c r="AU49" s="24"/>
      <c r="AV49" s="24"/>
      <c r="AW49" s="24"/>
      <c r="AX49" s="9">
        <f t="shared" si="6"/>
        <v>14089394.720000001</v>
      </c>
      <c r="AY49" s="24">
        <v>14089394.720000001</v>
      </c>
      <c r="AZ49" s="24" t="s">
        <v>87</v>
      </c>
      <c r="BA49" s="24"/>
      <c r="BB49" s="24"/>
      <c r="BC49" s="24"/>
      <c r="BD49" s="24"/>
      <c r="BE49" s="24"/>
      <c r="BF49" s="9">
        <f t="shared" si="8"/>
        <v>14089394.720000001</v>
      </c>
      <c r="BG49" s="10">
        <f t="shared" si="9"/>
        <v>56357578.880000003</v>
      </c>
      <c r="BH49" s="1" t="e">
        <f t="shared" si="10"/>
        <v>#REF!</v>
      </c>
      <c r="BI49" s="1" t="str">
        <f t="shared" si="11"/>
        <v>revisar</v>
      </c>
      <c r="BJ49" s="16">
        <f t="shared" si="12"/>
        <v>1.000000536441803E-2</v>
      </c>
    </row>
    <row r="50" spans="1:62" ht="51.6" customHeight="1" x14ac:dyDescent="0.25">
      <c r="A50" s="313"/>
      <c r="B50" s="249"/>
      <c r="C50" s="297"/>
      <c r="D50" s="249"/>
      <c r="E50" s="249"/>
      <c r="F50" s="249"/>
      <c r="G50" s="249"/>
      <c r="H50" s="264"/>
      <c r="I50" s="288"/>
      <c r="J50" s="249"/>
      <c r="K50" s="249"/>
      <c r="L50" s="152" t="s">
        <v>142</v>
      </c>
      <c r="M50" s="133" t="s">
        <v>143</v>
      </c>
      <c r="N50" s="104">
        <v>4</v>
      </c>
      <c r="O50" s="101" t="s">
        <v>34</v>
      </c>
      <c r="P50" s="101" t="s">
        <v>40</v>
      </c>
      <c r="Q50" s="101"/>
      <c r="R50" s="105">
        <v>1751900409.1700001</v>
      </c>
      <c r="S50" s="105">
        <v>4440110480</v>
      </c>
      <c r="T50" s="105" t="s">
        <v>87</v>
      </c>
      <c r="U50" s="105" t="s">
        <v>87</v>
      </c>
      <c r="V50" s="105" t="s">
        <v>87</v>
      </c>
      <c r="W50" s="105"/>
      <c r="X50" s="105" t="s">
        <v>87</v>
      </c>
      <c r="Y50" s="106">
        <f t="shared" si="0"/>
        <v>6192010889.1700001</v>
      </c>
      <c r="Z50" s="167">
        <v>1</v>
      </c>
      <c r="AA50" s="120">
        <v>437975102.29000002</v>
      </c>
      <c r="AB50" s="24">
        <v>1110027620</v>
      </c>
      <c r="AC50" s="24"/>
      <c r="AD50" s="24"/>
      <c r="AE50" s="24"/>
      <c r="AF50" s="24"/>
      <c r="AG50" s="24"/>
      <c r="AH50" s="9">
        <f t="shared" si="2"/>
        <v>1548002722.29</v>
      </c>
      <c r="AI50" s="24">
        <v>437975102.29000002</v>
      </c>
      <c r="AJ50" s="24">
        <v>1110027620</v>
      </c>
      <c r="AK50" s="24"/>
      <c r="AL50" s="24"/>
      <c r="AM50" s="24"/>
      <c r="AN50" s="24"/>
      <c r="AO50" s="24"/>
      <c r="AP50" s="9">
        <f t="shared" si="4"/>
        <v>1548002722.29</v>
      </c>
      <c r="AQ50" s="24">
        <v>437975102.29000002</v>
      </c>
      <c r="AR50" s="24">
        <v>1110027620</v>
      </c>
      <c r="AS50" s="24"/>
      <c r="AT50" s="24"/>
      <c r="AU50" s="24"/>
      <c r="AV50" s="24"/>
      <c r="AW50" s="24"/>
      <c r="AX50" s="9">
        <f t="shared" si="6"/>
        <v>1548002722.29</v>
      </c>
      <c r="AY50" s="24">
        <v>437975102.29000002</v>
      </c>
      <c r="AZ50" s="24">
        <v>1110027620</v>
      </c>
      <c r="BA50" s="24"/>
      <c r="BB50" s="24"/>
      <c r="BC50" s="24"/>
      <c r="BD50" s="24"/>
      <c r="BE50" s="24"/>
      <c r="BF50" s="9">
        <f t="shared" si="8"/>
        <v>1548002722.29</v>
      </c>
      <c r="BG50" s="10">
        <f t="shared" si="9"/>
        <v>6192010889.1599998</v>
      </c>
      <c r="BH50" s="1" t="e">
        <f t="shared" si="10"/>
        <v>#REF!</v>
      </c>
      <c r="BI50" s="1" t="str">
        <f t="shared" si="11"/>
        <v>revisar</v>
      </c>
      <c r="BJ50" s="16">
        <f t="shared" si="12"/>
        <v>-1.0000228881835938E-2</v>
      </c>
    </row>
    <row r="51" spans="1:62" ht="51.75" customHeight="1" x14ac:dyDescent="0.25">
      <c r="A51" s="313"/>
      <c r="B51" s="249"/>
      <c r="C51" s="297"/>
      <c r="D51" s="249"/>
      <c r="E51" s="249"/>
      <c r="F51" s="249"/>
      <c r="G51" s="249"/>
      <c r="H51" s="264"/>
      <c r="I51" s="288"/>
      <c r="J51" s="249"/>
      <c r="K51" s="249"/>
      <c r="L51" s="152" t="s">
        <v>144</v>
      </c>
      <c r="M51" s="133" t="s">
        <v>145</v>
      </c>
      <c r="N51" s="104">
        <v>4</v>
      </c>
      <c r="O51" s="101" t="s">
        <v>34</v>
      </c>
      <c r="P51" s="101" t="s">
        <v>35</v>
      </c>
      <c r="Q51" s="101"/>
      <c r="R51" s="105">
        <v>443571549.91000003</v>
      </c>
      <c r="S51" s="105" t="s">
        <v>87</v>
      </c>
      <c r="T51" s="105" t="s">
        <v>87</v>
      </c>
      <c r="U51" s="105" t="s">
        <v>87</v>
      </c>
      <c r="V51" s="105" t="s">
        <v>87</v>
      </c>
      <c r="W51" s="105"/>
      <c r="X51" s="105" t="s">
        <v>87</v>
      </c>
      <c r="Y51" s="106">
        <f t="shared" si="0"/>
        <v>443571549.91000003</v>
      </c>
      <c r="Z51" s="167">
        <v>4</v>
      </c>
      <c r="AA51" s="120">
        <v>110892887.48</v>
      </c>
      <c r="AB51" s="24" t="s">
        <v>87</v>
      </c>
      <c r="AC51" s="24"/>
      <c r="AD51" s="24"/>
      <c r="AE51" s="24"/>
      <c r="AF51" s="24"/>
      <c r="AG51" s="24"/>
      <c r="AH51" s="9">
        <f t="shared" si="2"/>
        <v>110892887.48</v>
      </c>
      <c r="AI51" s="24">
        <v>110892887.48</v>
      </c>
      <c r="AJ51" s="24" t="s">
        <v>87</v>
      </c>
      <c r="AK51" s="24"/>
      <c r="AL51" s="24"/>
      <c r="AM51" s="24"/>
      <c r="AN51" s="24"/>
      <c r="AO51" s="24"/>
      <c r="AP51" s="9">
        <f t="shared" si="4"/>
        <v>110892887.48</v>
      </c>
      <c r="AQ51" s="24">
        <v>110892887.48</v>
      </c>
      <c r="AR51" s="24" t="s">
        <v>87</v>
      </c>
      <c r="AS51" s="24"/>
      <c r="AT51" s="24"/>
      <c r="AU51" s="24"/>
      <c r="AV51" s="24"/>
      <c r="AW51" s="24"/>
      <c r="AX51" s="9">
        <f t="shared" si="6"/>
        <v>110892887.48</v>
      </c>
      <c r="AY51" s="24">
        <v>110892887.48</v>
      </c>
      <c r="AZ51" s="24" t="s">
        <v>87</v>
      </c>
      <c r="BA51" s="24"/>
      <c r="BB51" s="24"/>
      <c r="BC51" s="24"/>
      <c r="BD51" s="24"/>
      <c r="BE51" s="24"/>
      <c r="BF51" s="9">
        <f t="shared" si="8"/>
        <v>110892887.48</v>
      </c>
      <c r="BG51" s="10">
        <f t="shared" si="9"/>
        <v>443571549.92000002</v>
      </c>
      <c r="BH51" s="1" t="e">
        <f t="shared" si="10"/>
        <v>#REF!</v>
      </c>
      <c r="BI51" s="1" t="str">
        <f t="shared" si="11"/>
        <v>revisar</v>
      </c>
      <c r="BJ51" s="16">
        <f t="shared" si="12"/>
        <v>9.9999904632568359E-3</v>
      </c>
    </row>
    <row r="52" spans="1:62" ht="87" customHeight="1" x14ac:dyDescent="0.25">
      <c r="A52" s="224">
        <v>23</v>
      </c>
      <c r="B52" s="227" t="s">
        <v>865</v>
      </c>
      <c r="C52" s="223" t="s">
        <v>811</v>
      </c>
      <c r="D52" s="229">
        <v>300000000</v>
      </c>
      <c r="E52" s="229">
        <v>0</v>
      </c>
      <c r="F52" s="229">
        <f t="shared" ref="F52:F53" si="19">D52+E52</f>
        <v>300000000</v>
      </c>
      <c r="G52" s="230" t="s">
        <v>33</v>
      </c>
      <c r="H52" s="264"/>
      <c r="I52" s="288"/>
      <c r="J52" s="220">
        <v>2.6</v>
      </c>
      <c r="K52" s="219" t="s">
        <v>146</v>
      </c>
      <c r="L52" s="152" t="s">
        <v>147</v>
      </c>
      <c r="M52" s="133" t="s">
        <v>148</v>
      </c>
      <c r="N52" s="104">
        <v>720</v>
      </c>
      <c r="O52" s="101" t="s">
        <v>34</v>
      </c>
      <c r="P52" s="101" t="s">
        <v>40</v>
      </c>
      <c r="Q52" s="101"/>
      <c r="R52" s="105">
        <v>622038861.42999995</v>
      </c>
      <c r="S52" s="105" t="s">
        <v>87</v>
      </c>
      <c r="T52" s="105" t="s">
        <v>87</v>
      </c>
      <c r="U52" s="105" t="s">
        <v>87</v>
      </c>
      <c r="V52" s="105" t="s">
        <v>87</v>
      </c>
      <c r="W52" s="105"/>
      <c r="X52" s="105" t="s">
        <v>87</v>
      </c>
      <c r="Y52" s="106">
        <f t="shared" si="0"/>
        <v>622038861.42999995</v>
      </c>
      <c r="Z52" s="167">
        <v>180</v>
      </c>
      <c r="AA52" s="120">
        <v>155509715.36000001</v>
      </c>
      <c r="AB52" s="24" t="s">
        <v>87</v>
      </c>
      <c r="AC52" s="24"/>
      <c r="AD52" s="24"/>
      <c r="AE52" s="24"/>
      <c r="AF52" s="24"/>
      <c r="AG52" s="24"/>
      <c r="AH52" s="9">
        <f t="shared" si="2"/>
        <v>155509715.36000001</v>
      </c>
      <c r="AI52" s="24">
        <v>155509715.36000001</v>
      </c>
      <c r="AJ52" s="24" t="s">
        <v>87</v>
      </c>
      <c r="AK52" s="24"/>
      <c r="AL52" s="24"/>
      <c r="AM52" s="24"/>
      <c r="AN52" s="24"/>
      <c r="AO52" s="24"/>
      <c r="AP52" s="9">
        <f t="shared" si="4"/>
        <v>155509715.36000001</v>
      </c>
      <c r="AQ52" s="24">
        <v>155509715.36000001</v>
      </c>
      <c r="AR52" s="24" t="s">
        <v>87</v>
      </c>
      <c r="AS52" s="24"/>
      <c r="AT52" s="24"/>
      <c r="AU52" s="24"/>
      <c r="AV52" s="24"/>
      <c r="AW52" s="24"/>
      <c r="AX52" s="9">
        <f t="shared" si="6"/>
        <v>155509715.36000001</v>
      </c>
      <c r="AY52" s="24">
        <v>155509715.36000001</v>
      </c>
      <c r="AZ52" s="24" t="s">
        <v>87</v>
      </c>
      <c r="BA52" s="24"/>
      <c r="BB52" s="24"/>
      <c r="BC52" s="24"/>
      <c r="BD52" s="24"/>
      <c r="BE52" s="24"/>
      <c r="BF52" s="9">
        <f t="shared" si="8"/>
        <v>155509715.36000001</v>
      </c>
      <c r="BG52" s="10">
        <f t="shared" si="9"/>
        <v>622038861.44000006</v>
      </c>
      <c r="BH52" s="1" t="e">
        <f t="shared" si="10"/>
        <v>#REF!</v>
      </c>
      <c r="BI52" s="1" t="str">
        <f t="shared" si="11"/>
        <v>revisar</v>
      </c>
      <c r="BJ52" s="16">
        <f t="shared" si="12"/>
        <v>1.0000109672546387E-2</v>
      </c>
    </row>
    <row r="53" spans="1:62" ht="45.75" customHeight="1" x14ac:dyDescent="0.25">
      <c r="A53" s="312">
        <v>24</v>
      </c>
      <c r="B53" s="300" t="s">
        <v>866</v>
      </c>
      <c r="C53" s="296" t="s">
        <v>812</v>
      </c>
      <c r="D53" s="299">
        <v>207300000</v>
      </c>
      <c r="E53" s="299">
        <v>0</v>
      </c>
      <c r="F53" s="299">
        <f t="shared" si="19"/>
        <v>207300000</v>
      </c>
      <c r="G53" s="303" t="s">
        <v>33</v>
      </c>
      <c r="H53" s="264"/>
      <c r="I53" s="288"/>
      <c r="J53" s="248">
        <v>2.7</v>
      </c>
      <c r="K53" s="250" t="s">
        <v>149</v>
      </c>
      <c r="L53" s="152" t="s">
        <v>150</v>
      </c>
      <c r="M53" s="133" t="s">
        <v>151</v>
      </c>
      <c r="N53" s="104">
        <v>37000</v>
      </c>
      <c r="O53" s="101" t="s">
        <v>34</v>
      </c>
      <c r="P53" s="101" t="s">
        <v>40</v>
      </c>
      <c r="Q53" s="101" t="s">
        <v>128</v>
      </c>
      <c r="R53" s="105">
        <v>219646490.62</v>
      </c>
      <c r="S53" s="105" t="s">
        <v>87</v>
      </c>
      <c r="T53" s="105" t="s">
        <v>87</v>
      </c>
      <c r="U53" s="105" t="s">
        <v>87</v>
      </c>
      <c r="V53" s="105" t="s">
        <v>87</v>
      </c>
      <c r="W53" s="105"/>
      <c r="X53" s="105" t="s">
        <v>87</v>
      </c>
      <c r="Y53" s="106">
        <f t="shared" si="0"/>
        <v>219646490.62</v>
      </c>
      <c r="Z53" s="167">
        <v>8000</v>
      </c>
      <c r="AA53" s="120">
        <v>54911622.649999999</v>
      </c>
      <c r="AB53" s="24" t="s">
        <v>87</v>
      </c>
      <c r="AC53" s="24"/>
      <c r="AD53" s="24"/>
      <c r="AE53" s="24"/>
      <c r="AF53" s="24"/>
      <c r="AG53" s="24"/>
      <c r="AH53" s="9">
        <f t="shared" si="2"/>
        <v>54911622.649999999</v>
      </c>
      <c r="AI53" s="24">
        <v>54911622.649999999</v>
      </c>
      <c r="AJ53" s="24" t="s">
        <v>87</v>
      </c>
      <c r="AK53" s="24"/>
      <c r="AL53" s="24"/>
      <c r="AM53" s="24"/>
      <c r="AN53" s="24"/>
      <c r="AO53" s="24"/>
      <c r="AP53" s="9">
        <f t="shared" si="4"/>
        <v>54911622.649999999</v>
      </c>
      <c r="AQ53" s="24">
        <v>54911622.649999999</v>
      </c>
      <c r="AR53" s="24" t="s">
        <v>87</v>
      </c>
      <c r="AS53" s="24"/>
      <c r="AT53" s="24"/>
      <c r="AU53" s="24"/>
      <c r="AV53" s="24"/>
      <c r="AW53" s="24"/>
      <c r="AX53" s="9">
        <f t="shared" si="6"/>
        <v>54911622.649999999</v>
      </c>
      <c r="AY53" s="24">
        <v>54911622.649999999</v>
      </c>
      <c r="AZ53" s="24" t="s">
        <v>87</v>
      </c>
      <c r="BA53" s="24"/>
      <c r="BB53" s="24"/>
      <c r="BC53" s="24"/>
      <c r="BD53" s="24"/>
      <c r="BE53" s="24"/>
      <c r="BF53" s="9">
        <f t="shared" si="8"/>
        <v>54911622.649999999</v>
      </c>
      <c r="BG53" s="10">
        <f t="shared" si="9"/>
        <v>219646490.59999999</v>
      </c>
      <c r="BH53" s="1" t="e">
        <f t="shared" si="10"/>
        <v>#REF!</v>
      </c>
      <c r="BI53" s="1" t="str">
        <f t="shared" si="11"/>
        <v>revisar</v>
      </c>
      <c r="BJ53" s="16">
        <f t="shared" si="12"/>
        <v>-2.000001072883606E-2</v>
      </c>
    </row>
    <row r="54" spans="1:62" ht="47.25" customHeight="1" x14ac:dyDescent="0.25">
      <c r="A54" s="313"/>
      <c r="B54" s="249"/>
      <c r="C54" s="297"/>
      <c r="D54" s="249"/>
      <c r="E54" s="249"/>
      <c r="F54" s="249"/>
      <c r="G54" s="249"/>
      <c r="H54" s="264"/>
      <c r="I54" s="288"/>
      <c r="J54" s="249"/>
      <c r="K54" s="249"/>
      <c r="L54" s="152" t="s">
        <v>152</v>
      </c>
      <c r="M54" s="133" t="s">
        <v>153</v>
      </c>
      <c r="N54" s="104">
        <v>4</v>
      </c>
      <c r="O54" s="101" t="s">
        <v>34</v>
      </c>
      <c r="P54" s="101" t="s">
        <v>35</v>
      </c>
      <c r="Q54" s="101"/>
      <c r="R54" s="105">
        <v>409823245.31</v>
      </c>
      <c r="S54" s="105" t="s">
        <v>87</v>
      </c>
      <c r="T54" s="105" t="s">
        <v>87</v>
      </c>
      <c r="U54" s="105" t="s">
        <v>87</v>
      </c>
      <c r="V54" s="105" t="s">
        <v>87</v>
      </c>
      <c r="W54" s="105"/>
      <c r="X54" s="105" t="s">
        <v>87</v>
      </c>
      <c r="Y54" s="106">
        <f t="shared" si="0"/>
        <v>409823245.31</v>
      </c>
      <c r="Z54" s="167">
        <v>4</v>
      </c>
      <c r="AA54" s="120">
        <v>102455811.33</v>
      </c>
      <c r="AB54" s="24" t="s">
        <v>87</v>
      </c>
      <c r="AC54" s="24"/>
      <c r="AD54" s="24"/>
      <c r="AE54" s="24"/>
      <c r="AF54" s="24"/>
      <c r="AG54" s="24"/>
      <c r="AH54" s="9">
        <f t="shared" si="2"/>
        <v>102455811.33</v>
      </c>
      <c r="AI54" s="24">
        <v>102455811.33</v>
      </c>
      <c r="AJ54" s="24" t="s">
        <v>87</v>
      </c>
      <c r="AK54" s="24"/>
      <c r="AL54" s="24"/>
      <c r="AM54" s="24"/>
      <c r="AN54" s="24"/>
      <c r="AO54" s="24"/>
      <c r="AP54" s="9">
        <f t="shared" si="4"/>
        <v>102455811.33</v>
      </c>
      <c r="AQ54" s="24">
        <v>102455811.33</v>
      </c>
      <c r="AR54" s="24" t="s">
        <v>87</v>
      </c>
      <c r="AS54" s="24"/>
      <c r="AT54" s="24"/>
      <c r="AU54" s="24"/>
      <c r="AV54" s="24"/>
      <c r="AW54" s="24"/>
      <c r="AX54" s="9">
        <f t="shared" si="6"/>
        <v>102455811.33</v>
      </c>
      <c r="AY54" s="24">
        <v>102455811.33</v>
      </c>
      <c r="AZ54" s="24" t="s">
        <v>87</v>
      </c>
      <c r="BA54" s="24"/>
      <c r="BB54" s="24"/>
      <c r="BC54" s="24"/>
      <c r="BD54" s="24"/>
      <c r="BE54" s="24"/>
      <c r="BF54" s="9">
        <f t="shared" si="8"/>
        <v>102455811.33</v>
      </c>
      <c r="BG54" s="10">
        <f t="shared" si="9"/>
        <v>409823245.31999999</v>
      </c>
      <c r="BH54" s="1" t="e">
        <f t="shared" si="10"/>
        <v>#REF!</v>
      </c>
      <c r="BI54" s="1" t="str">
        <f t="shared" si="11"/>
        <v>revisar</v>
      </c>
      <c r="BJ54" s="16">
        <f t="shared" si="12"/>
        <v>9.9999904632568359E-3</v>
      </c>
    </row>
    <row r="55" spans="1:62" ht="54" customHeight="1" x14ac:dyDescent="0.25">
      <c r="A55" s="313"/>
      <c r="B55" s="249"/>
      <c r="C55" s="297"/>
      <c r="D55" s="249"/>
      <c r="E55" s="249"/>
      <c r="F55" s="249"/>
      <c r="G55" s="249"/>
      <c r="H55" s="264"/>
      <c r="I55" s="288"/>
      <c r="J55" s="249"/>
      <c r="K55" s="249"/>
      <c r="L55" s="152" t="s">
        <v>154</v>
      </c>
      <c r="M55" s="133" t="s">
        <v>155</v>
      </c>
      <c r="N55" s="104">
        <v>4</v>
      </c>
      <c r="O55" s="101" t="s">
        <v>34</v>
      </c>
      <c r="P55" s="101" t="s">
        <v>40</v>
      </c>
      <c r="Q55" s="101"/>
      <c r="R55" s="105">
        <v>70000000</v>
      </c>
      <c r="S55" s="105" t="s">
        <v>87</v>
      </c>
      <c r="T55" s="105" t="s">
        <v>87</v>
      </c>
      <c r="U55" s="105" t="s">
        <v>87</v>
      </c>
      <c r="V55" s="105" t="s">
        <v>87</v>
      </c>
      <c r="W55" s="105"/>
      <c r="X55" s="105" t="s">
        <v>87</v>
      </c>
      <c r="Y55" s="106">
        <f t="shared" si="0"/>
        <v>70000000</v>
      </c>
      <c r="Z55" s="167">
        <v>1</v>
      </c>
      <c r="AA55" s="120">
        <v>17500000</v>
      </c>
      <c r="AB55" s="24" t="s">
        <v>87</v>
      </c>
      <c r="AC55" s="24"/>
      <c r="AD55" s="24"/>
      <c r="AE55" s="24"/>
      <c r="AF55" s="24"/>
      <c r="AG55" s="24"/>
      <c r="AH55" s="9">
        <f t="shared" si="2"/>
        <v>17500000</v>
      </c>
      <c r="AI55" s="24">
        <v>17500000</v>
      </c>
      <c r="AJ55" s="24" t="s">
        <v>87</v>
      </c>
      <c r="AK55" s="24"/>
      <c r="AL55" s="24"/>
      <c r="AM55" s="24"/>
      <c r="AN55" s="24"/>
      <c r="AO55" s="24"/>
      <c r="AP55" s="9">
        <f t="shared" si="4"/>
        <v>17500000</v>
      </c>
      <c r="AQ55" s="24">
        <v>17500000</v>
      </c>
      <c r="AR55" s="24" t="s">
        <v>87</v>
      </c>
      <c r="AS55" s="24"/>
      <c r="AT55" s="24"/>
      <c r="AU55" s="24"/>
      <c r="AV55" s="24"/>
      <c r="AW55" s="24"/>
      <c r="AX55" s="9">
        <f t="shared" si="6"/>
        <v>17500000</v>
      </c>
      <c r="AY55" s="24">
        <v>17500000</v>
      </c>
      <c r="AZ55" s="24" t="s">
        <v>87</v>
      </c>
      <c r="BA55" s="24"/>
      <c r="BB55" s="24"/>
      <c r="BC55" s="24"/>
      <c r="BD55" s="24"/>
      <c r="BE55" s="24"/>
      <c r="BF55" s="9">
        <f t="shared" si="8"/>
        <v>17500000</v>
      </c>
      <c r="BG55" s="10">
        <f t="shared" si="9"/>
        <v>70000000</v>
      </c>
      <c r="BH55" s="1" t="e">
        <f t="shared" si="10"/>
        <v>#REF!</v>
      </c>
      <c r="BI55" s="1" t="str">
        <f t="shared" si="11"/>
        <v>bien</v>
      </c>
      <c r="BJ55" s="11">
        <f t="shared" si="12"/>
        <v>0</v>
      </c>
    </row>
    <row r="56" spans="1:62" ht="37.15" customHeight="1" x14ac:dyDescent="0.25">
      <c r="A56" s="312">
        <v>25</v>
      </c>
      <c r="B56" s="300" t="s">
        <v>867</v>
      </c>
      <c r="C56" s="296" t="s">
        <v>159</v>
      </c>
      <c r="D56" s="349">
        <v>5435200000</v>
      </c>
      <c r="E56" s="331">
        <v>0</v>
      </c>
      <c r="F56" s="299">
        <f>D56+E56</f>
        <v>5435200000</v>
      </c>
      <c r="G56" s="303" t="s">
        <v>33</v>
      </c>
      <c r="H56" s="264"/>
      <c r="I56" s="288"/>
      <c r="J56" s="248">
        <v>2.8</v>
      </c>
      <c r="K56" s="250" t="s">
        <v>156</v>
      </c>
      <c r="L56" s="152" t="s">
        <v>157</v>
      </c>
      <c r="M56" s="133" t="s">
        <v>158</v>
      </c>
      <c r="N56" s="104">
        <v>8</v>
      </c>
      <c r="O56" s="101" t="s">
        <v>34</v>
      </c>
      <c r="P56" s="101" t="s">
        <v>40</v>
      </c>
      <c r="Q56" s="101" t="s">
        <v>160</v>
      </c>
      <c r="R56" s="105">
        <v>827671905.95000005</v>
      </c>
      <c r="S56" s="105" t="s">
        <v>87</v>
      </c>
      <c r="T56" s="105" t="s">
        <v>87</v>
      </c>
      <c r="U56" s="105" t="s">
        <v>87</v>
      </c>
      <c r="V56" s="105" t="s">
        <v>87</v>
      </c>
      <c r="W56" s="105"/>
      <c r="X56" s="105" t="s">
        <v>87</v>
      </c>
      <c r="Y56" s="106">
        <f t="shared" si="0"/>
        <v>827671905.95000005</v>
      </c>
      <c r="Z56" s="167">
        <v>2</v>
      </c>
      <c r="AA56" s="120">
        <v>206917976.49000001</v>
      </c>
      <c r="AB56" s="24" t="s">
        <v>87</v>
      </c>
      <c r="AC56" s="24"/>
      <c r="AD56" s="24"/>
      <c r="AE56" s="24"/>
      <c r="AF56" s="24"/>
      <c r="AG56" s="24"/>
      <c r="AH56" s="9">
        <f t="shared" si="2"/>
        <v>206917976.49000001</v>
      </c>
      <c r="AI56" s="24">
        <v>206917976.49000001</v>
      </c>
      <c r="AJ56" s="24" t="s">
        <v>87</v>
      </c>
      <c r="AK56" s="24"/>
      <c r="AL56" s="24"/>
      <c r="AM56" s="24"/>
      <c r="AN56" s="24"/>
      <c r="AO56" s="24"/>
      <c r="AP56" s="9">
        <f t="shared" si="4"/>
        <v>206917976.49000001</v>
      </c>
      <c r="AQ56" s="24">
        <v>206917976.49000001</v>
      </c>
      <c r="AR56" s="24" t="s">
        <v>87</v>
      </c>
      <c r="AS56" s="24"/>
      <c r="AT56" s="24"/>
      <c r="AU56" s="24"/>
      <c r="AV56" s="24"/>
      <c r="AW56" s="24"/>
      <c r="AX56" s="9">
        <f t="shared" si="6"/>
        <v>206917976.49000001</v>
      </c>
      <c r="AY56" s="24">
        <v>206917976.49000001</v>
      </c>
      <c r="AZ56" s="24" t="s">
        <v>87</v>
      </c>
      <c r="BA56" s="24"/>
      <c r="BB56" s="24"/>
      <c r="BC56" s="24"/>
      <c r="BD56" s="24"/>
      <c r="BE56" s="24"/>
      <c r="BF56" s="9">
        <f t="shared" si="8"/>
        <v>206917976.49000001</v>
      </c>
      <c r="BG56" s="10">
        <f t="shared" si="9"/>
        <v>827671905.96000004</v>
      </c>
      <c r="BH56" s="1" t="e">
        <f t="shared" si="10"/>
        <v>#REF!</v>
      </c>
      <c r="BI56" s="1" t="str">
        <f t="shared" si="11"/>
        <v>revisar</v>
      </c>
      <c r="BJ56" s="16">
        <f t="shared" si="12"/>
        <v>9.9999904632568359E-3</v>
      </c>
    </row>
    <row r="57" spans="1:62" ht="51.75" customHeight="1" x14ac:dyDescent="0.25">
      <c r="A57" s="313"/>
      <c r="B57" s="249"/>
      <c r="C57" s="297"/>
      <c r="D57" s="249"/>
      <c r="E57" s="249"/>
      <c r="F57" s="249"/>
      <c r="G57" s="249"/>
      <c r="H57" s="264"/>
      <c r="I57" s="288"/>
      <c r="J57" s="249"/>
      <c r="K57" s="249"/>
      <c r="L57" s="152" t="s">
        <v>161</v>
      </c>
      <c r="M57" s="133" t="s">
        <v>162</v>
      </c>
      <c r="N57" s="104">
        <v>65</v>
      </c>
      <c r="O57" s="101" t="s">
        <v>34</v>
      </c>
      <c r="P57" s="101" t="s">
        <v>40</v>
      </c>
      <c r="Q57" s="101" t="s">
        <v>163</v>
      </c>
      <c r="R57" s="105">
        <v>1131399073.1800001</v>
      </c>
      <c r="S57" s="105" t="s">
        <v>87</v>
      </c>
      <c r="T57" s="105" t="s">
        <v>87</v>
      </c>
      <c r="U57" s="105" t="s">
        <v>87</v>
      </c>
      <c r="V57" s="105" t="s">
        <v>87</v>
      </c>
      <c r="W57" s="105"/>
      <c r="X57" s="105" t="s">
        <v>87</v>
      </c>
      <c r="Y57" s="106">
        <f t="shared" si="0"/>
        <v>1131399073.1800001</v>
      </c>
      <c r="Z57" s="167">
        <v>20</v>
      </c>
      <c r="AA57" s="120" t="s">
        <v>87</v>
      </c>
      <c r="AB57" s="24" t="s">
        <v>87</v>
      </c>
      <c r="AC57" s="24"/>
      <c r="AD57" s="24"/>
      <c r="AE57" s="24"/>
      <c r="AF57" s="24"/>
      <c r="AG57" s="24"/>
      <c r="AH57" s="9">
        <f t="shared" si="2"/>
        <v>0</v>
      </c>
      <c r="AI57" s="24">
        <v>221842955.52000001</v>
      </c>
      <c r="AJ57" s="24" t="s">
        <v>87</v>
      </c>
      <c r="AK57" s="24"/>
      <c r="AL57" s="24"/>
      <c r="AM57" s="24"/>
      <c r="AN57" s="24"/>
      <c r="AO57" s="24"/>
      <c r="AP57" s="9">
        <f t="shared" si="4"/>
        <v>221842955.52000001</v>
      </c>
      <c r="AQ57" s="24">
        <v>443685911.05000001</v>
      </c>
      <c r="AR57" s="24" t="s">
        <v>87</v>
      </c>
      <c r="AS57" s="24"/>
      <c r="AT57" s="24"/>
      <c r="AU57" s="24"/>
      <c r="AV57" s="24"/>
      <c r="AW57" s="24"/>
      <c r="AX57" s="9">
        <f t="shared" si="6"/>
        <v>443685911.05000001</v>
      </c>
      <c r="AY57" s="24">
        <v>465870206.60000002</v>
      </c>
      <c r="AZ57" s="24" t="s">
        <v>87</v>
      </c>
      <c r="BA57" s="24"/>
      <c r="BB57" s="24"/>
      <c r="BC57" s="24"/>
      <c r="BD57" s="24"/>
      <c r="BE57" s="24"/>
      <c r="BF57" s="9">
        <f t="shared" si="8"/>
        <v>465870206.60000002</v>
      </c>
      <c r="BG57" s="10">
        <f t="shared" si="9"/>
        <v>1131399073.1700001</v>
      </c>
      <c r="BH57" s="1" t="e">
        <f t="shared" si="10"/>
        <v>#REF!</v>
      </c>
      <c r="BI57" s="1" t="str">
        <f t="shared" si="11"/>
        <v>revisar</v>
      </c>
      <c r="BJ57" s="16">
        <f t="shared" si="12"/>
        <v>-9.9999904632568359E-3</v>
      </c>
    </row>
    <row r="58" spans="1:62" ht="51.75" customHeight="1" x14ac:dyDescent="0.25">
      <c r="A58" s="313"/>
      <c r="B58" s="249"/>
      <c r="C58" s="297"/>
      <c r="D58" s="249"/>
      <c r="E58" s="249"/>
      <c r="F58" s="249"/>
      <c r="G58" s="249"/>
      <c r="H58" s="264"/>
      <c r="I58" s="288"/>
      <c r="J58" s="249"/>
      <c r="K58" s="249"/>
      <c r="L58" s="152" t="s">
        <v>164</v>
      </c>
      <c r="M58" s="133" t="s">
        <v>165</v>
      </c>
      <c r="N58" s="104">
        <v>370</v>
      </c>
      <c r="O58" s="101" t="s">
        <v>34</v>
      </c>
      <c r="P58" s="101" t="s">
        <v>35</v>
      </c>
      <c r="Q58" s="101" t="s">
        <v>166</v>
      </c>
      <c r="R58" s="105">
        <v>5735542194.1199999</v>
      </c>
      <c r="S58" s="105" t="s">
        <v>87</v>
      </c>
      <c r="T58" s="105" t="s">
        <v>87</v>
      </c>
      <c r="U58" s="105" t="s">
        <v>87</v>
      </c>
      <c r="V58" s="105" t="s">
        <v>87</v>
      </c>
      <c r="W58" s="105"/>
      <c r="X58" s="105" t="s">
        <v>87</v>
      </c>
      <c r="Y58" s="106">
        <f t="shared" si="0"/>
        <v>5735542194.1199999</v>
      </c>
      <c r="Z58" s="167">
        <v>185</v>
      </c>
      <c r="AA58" s="120">
        <v>1433885548.53</v>
      </c>
      <c r="AB58" s="24" t="s">
        <v>87</v>
      </c>
      <c r="AC58" s="24"/>
      <c r="AD58" s="24"/>
      <c r="AE58" s="24"/>
      <c r="AF58" s="24"/>
      <c r="AG58" s="24"/>
      <c r="AH58" s="9">
        <f t="shared" si="2"/>
        <v>1433885548.53</v>
      </c>
      <c r="AI58" s="24">
        <v>1433885548.53</v>
      </c>
      <c r="AJ58" s="24" t="s">
        <v>87</v>
      </c>
      <c r="AK58" s="24"/>
      <c r="AL58" s="24"/>
      <c r="AM58" s="24"/>
      <c r="AN58" s="24"/>
      <c r="AO58" s="24"/>
      <c r="AP58" s="9">
        <f t="shared" si="4"/>
        <v>1433885548.53</v>
      </c>
      <c r="AQ58" s="24">
        <v>1433885548.53</v>
      </c>
      <c r="AR58" s="24" t="s">
        <v>87</v>
      </c>
      <c r="AS58" s="24"/>
      <c r="AT58" s="24"/>
      <c r="AU58" s="24"/>
      <c r="AV58" s="24"/>
      <c r="AW58" s="24"/>
      <c r="AX58" s="9">
        <f t="shared" si="6"/>
        <v>1433885548.53</v>
      </c>
      <c r="AY58" s="24">
        <v>1433885548.53</v>
      </c>
      <c r="AZ58" s="24" t="s">
        <v>87</v>
      </c>
      <c r="BA58" s="24"/>
      <c r="BB58" s="24"/>
      <c r="BC58" s="24"/>
      <c r="BD58" s="24"/>
      <c r="BE58" s="24"/>
      <c r="BF58" s="9">
        <f t="shared" si="8"/>
        <v>1433885548.53</v>
      </c>
      <c r="BG58" s="10">
        <f t="shared" si="9"/>
        <v>5735542194.1199999</v>
      </c>
      <c r="BH58" s="1" t="e">
        <f t="shared" si="10"/>
        <v>#REF!</v>
      </c>
      <c r="BI58" s="1" t="str">
        <f t="shared" si="11"/>
        <v>bien</v>
      </c>
      <c r="BJ58" s="11">
        <f t="shared" si="12"/>
        <v>0</v>
      </c>
    </row>
    <row r="59" spans="1:62" ht="51.75" customHeight="1" x14ac:dyDescent="0.25">
      <c r="A59" s="313"/>
      <c r="B59" s="249"/>
      <c r="C59" s="297"/>
      <c r="D59" s="249"/>
      <c r="E59" s="249"/>
      <c r="F59" s="249"/>
      <c r="G59" s="249"/>
      <c r="H59" s="264"/>
      <c r="I59" s="288"/>
      <c r="J59" s="249"/>
      <c r="K59" s="249"/>
      <c r="L59" s="152" t="s">
        <v>167</v>
      </c>
      <c r="M59" s="133" t="s">
        <v>168</v>
      </c>
      <c r="N59" s="104">
        <v>1</v>
      </c>
      <c r="O59" s="101" t="s">
        <v>34</v>
      </c>
      <c r="P59" s="101" t="s">
        <v>40</v>
      </c>
      <c r="Q59" s="101" t="s">
        <v>169</v>
      </c>
      <c r="R59" s="105">
        <v>1039367193.61</v>
      </c>
      <c r="S59" s="105" t="s">
        <v>87</v>
      </c>
      <c r="T59" s="105" t="s">
        <v>87</v>
      </c>
      <c r="U59" s="105" t="s">
        <v>87</v>
      </c>
      <c r="V59" s="105" t="s">
        <v>87</v>
      </c>
      <c r="W59" s="105"/>
      <c r="X59" s="105" t="s">
        <v>87</v>
      </c>
      <c r="Y59" s="106">
        <f t="shared" si="0"/>
        <v>1039367193.61</v>
      </c>
      <c r="Z59" s="167"/>
      <c r="AA59" s="120">
        <v>259841798.40000001</v>
      </c>
      <c r="AB59" s="24" t="s">
        <v>87</v>
      </c>
      <c r="AC59" s="24"/>
      <c r="AD59" s="24"/>
      <c r="AE59" s="24"/>
      <c r="AF59" s="24"/>
      <c r="AG59" s="24"/>
      <c r="AH59" s="9">
        <f t="shared" si="2"/>
        <v>259841798.40000001</v>
      </c>
      <c r="AI59" s="24">
        <v>259841798.40000001</v>
      </c>
      <c r="AJ59" s="24" t="s">
        <v>87</v>
      </c>
      <c r="AK59" s="24"/>
      <c r="AL59" s="24"/>
      <c r="AM59" s="24"/>
      <c r="AN59" s="24"/>
      <c r="AO59" s="24"/>
      <c r="AP59" s="9">
        <f t="shared" si="4"/>
        <v>259841798.40000001</v>
      </c>
      <c r="AQ59" s="24">
        <v>259841798.40000001</v>
      </c>
      <c r="AR59" s="24" t="s">
        <v>87</v>
      </c>
      <c r="AS59" s="24"/>
      <c r="AT59" s="24"/>
      <c r="AU59" s="24"/>
      <c r="AV59" s="24"/>
      <c r="AW59" s="24"/>
      <c r="AX59" s="9">
        <f t="shared" si="6"/>
        <v>259841798.40000001</v>
      </c>
      <c r="AY59" s="24">
        <v>259841798.40000001</v>
      </c>
      <c r="AZ59" s="24" t="s">
        <v>87</v>
      </c>
      <c r="BA59" s="24"/>
      <c r="BB59" s="24"/>
      <c r="BC59" s="24"/>
      <c r="BD59" s="24"/>
      <c r="BE59" s="24"/>
      <c r="BF59" s="9">
        <f t="shared" si="8"/>
        <v>259841798.40000001</v>
      </c>
      <c r="BG59" s="10">
        <f t="shared" si="9"/>
        <v>1039367193.6</v>
      </c>
      <c r="BH59" s="1" t="e">
        <f t="shared" si="10"/>
        <v>#REF!</v>
      </c>
      <c r="BI59" s="1" t="str">
        <f t="shared" si="11"/>
        <v>revisar</v>
      </c>
      <c r="BJ59" s="16">
        <f t="shared" si="12"/>
        <v>-9.9999904632568359E-3</v>
      </c>
    </row>
    <row r="60" spans="1:62" ht="51.75" customHeight="1" x14ac:dyDescent="0.25">
      <c r="A60" s="313"/>
      <c r="B60" s="249"/>
      <c r="C60" s="297"/>
      <c r="D60" s="249"/>
      <c r="E60" s="249"/>
      <c r="F60" s="249"/>
      <c r="G60" s="249"/>
      <c r="H60" s="264"/>
      <c r="I60" s="288"/>
      <c r="J60" s="249"/>
      <c r="K60" s="249"/>
      <c r="L60" s="152" t="s">
        <v>170</v>
      </c>
      <c r="M60" s="155" t="s">
        <v>171</v>
      </c>
      <c r="N60" s="104">
        <v>17</v>
      </c>
      <c r="O60" s="101" t="s">
        <v>34</v>
      </c>
      <c r="P60" s="101" t="s">
        <v>35</v>
      </c>
      <c r="Q60" s="101" t="s">
        <v>172</v>
      </c>
      <c r="R60" s="105">
        <v>3924185909.23</v>
      </c>
      <c r="S60" s="105" t="s">
        <v>87</v>
      </c>
      <c r="T60" s="105" t="s">
        <v>87</v>
      </c>
      <c r="U60" s="105" t="s">
        <v>87</v>
      </c>
      <c r="V60" s="105" t="s">
        <v>87</v>
      </c>
      <c r="W60" s="105"/>
      <c r="X60" s="105" t="s">
        <v>87</v>
      </c>
      <c r="Y60" s="106">
        <f t="shared" si="0"/>
        <v>3924185909.23</v>
      </c>
      <c r="Z60" s="167">
        <v>17</v>
      </c>
      <c r="AA60" s="120">
        <v>981046477.30999994</v>
      </c>
      <c r="AB60" s="24" t="s">
        <v>87</v>
      </c>
      <c r="AC60" s="24"/>
      <c r="AD60" s="24"/>
      <c r="AE60" s="24"/>
      <c r="AF60" s="24"/>
      <c r="AG60" s="24"/>
      <c r="AH60" s="9">
        <f t="shared" si="2"/>
        <v>981046477.30999994</v>
      </c>
      <c r="AI60" s="24">
        <v>981046477.30999994</v>
      </c>
      <c r="AJ60" s="24" t="s">
        <v>87</v>
      </c>
      <c r="AK60" s="24"/>
      <c r="AL60" s="24"/>
      <c r="AM60" s="24"/>
      <c r="AN60" s="24"/>
      <c r="AO60" s="24"/>
      <c r="AP60" s="9">
        <f t="shared" si="4"/>
        <v>981046477.30999994</v>
      </c>
      <c r="AQ60" s="24">
        <v>981046477.30999994</v>
      </c>
      <c r="AR60" s="24" t="s">
        <v>87</v>
      </c>
      <c r="AS60" s="24"/>
      <c r="AT60" s="24"/>
      <c r="AU60" s="24"/>
      <c r="AV60" s="24"/>
      <c r="AW60" s="24"/>
      <c r="AX60" s="9">
        <f t="shared" si="6"/>
        <v>981046477.30999994</v>
      </c>
      <c r="AY60" s="24">
        <v>981046477.30999994</v>
      </c>
      <c r="AZ60" s="24" t="s">
        <v>87</v>
      </c>
      <c r="BA60" s="24"/>
      <c r="BB60" s="24"/>
      <c r="BC60" s="24"/>
      <c r="BD60" s="24"/>
      <c r="BE60" s="24"/>
      <c r="BF60" s="9">
        <f t="shared" si="8"/>
        <v>981046477.30999994</v>
      </c>
      <c r="BG60" s="10">
        <f t="shared" si="9"/>
        <v>3924185909.2399998</v>
      </c>
      <c r="BH60" s="1" t="e">
        <f t="shared" si="10"/>
        <v>#REF!</v>
      </c>
      <c r="BI60" s="1" t="str">
        <f t="shared" si="11"/>
        <v>revisar</v>
      </c>
      <c r="BJ60" s="16">
        <f t="shared" si="12"/>
        <v>9.9997520446777344E-3</v>
      </c>
    </row>
    <row r="61" spans="1:62" ht="70.900000000000006" customHeight="1" x14ac:dyDescent="0.25">
      <c r="A61" s="224">
        <v>26</v>
      </c>
      <c r="B61" s="227" t="s">
        <v>868</v>
      </c>
      <c r="C61" s="223" t="s">
        <v>813</v>
      </c>
      <c r="D61" s="229">
        <v>250000000</v>
      </c>
      <c r="E61" s="229">
        <v>0</v>
      </c>
      <c r="F61" s="229">
        <f t="shared" ref="F61:F65" si="20">D61+E61</f>
        <v>250000000</v>
      </c>
      <c r="G61" s="230" t="s">
        <v>33</v>
      </c>
      <c r="H61" s="264"/>
      <c r="I61" s="288"/>
      <c r="J61" s="220">
        <v>2.9</v>
      </c>
      <c r="K61" s="219" t="s">
        <v>173</v>
      </c>
      <c r="L61" s="152" t="s">
        <v>174</v>
      </c>
      <c r="M61" s="155" t="s">
        <v>175</v>
      </c>
      <c r="N61" s="104">
        <v>29000</v>
      </c>
      <c r="O61" s="101" t="s">
        <v>34</v>
      </c>
      <c r="P61" s="101" t="s">
        <v>35</v>
      </c>
      <c r="Q61" s="101"/>
      <c r="R61" s="105">
        <v>391727925.23000002</v>
      </c>
      <c r="S61" s="105" t="s">
        <v>87</v>
      </c>
      <c r="T61" s="105" t="s">
        <v>87</v>
      </c>
      <c r="U61" s="105" t="s">
        <v>87</v>
      </c>
      <c r="V61" s="105" t="s">
        <v>87</v>
      </c>
      <c r="W61" s="105"/>
      <c r="X61" s="105" t="s">
        <v>87</v>
      </c>
      <c r="Y61" s="106">
        <f t="shared" si="0"/>
        <v>391727925.23000002</v>
      </c>
      <c r="Z61" s="167">
        <v>29000</v>
      </c>
      <c r="AA61" s="120">
        <v>97931981.310000002</v>
      </c>
      <c r="AB61" s="24" t="s">
        <v>87</v>
      </c>
      <c r="AC61" s="24"/>
      <c r="AD61" s="24"/>
      <c r="AE61" s="24"/>
      <c r="AF61" s="24"/>
      <c r="AG61" s="24"/>
      <c r="AH61" s="9">
        <f t="shared" si="2"/>
        <v>97931981.310000002</v>
      </c>
      <c r="AI61" s="24">
        <v>97931981.310000002</v>
      </c>
      <c r="AJ61" s="24" t="s">
        <v>87</v>
      </c>
      <c r="AK61" s="24"/>
      <c r="AL61" s="24"/>
      <c r="AM61" s="24"/>
      <c r="AN61" s="24"/>
      <c r="AO61" s="24"/>
      <c r="AP61" s="9">
        <f t="shared" si="4"/>
        <v>97931981.310000002</v>
      </c>
      <c r="AQ61" s="24">
        <v>97931981.310000002</v>
      </c>
      <c r="AR61" s="24" t="s">
        <v>87</v>
      </c>
      <c r="AS61" s="24"/>
      <c r="AT61" s="24"/>
      <c r="AU61" s="24"/>
      <c r="AV61" s="24"/>
      <c r="AW61" s="24"/>
      <c r="AX61" s="9">
        <f t="shared" si="6"/>
        <v>97931981.310000002</v>
      </c>
      <c r="AY61" s="26">
        <v>97931981.310000002</v>
      </c>
      <c r="AZ61" s="24" t="s">
        <v>87</v>
      </c>
      <c r="BA61" s="24"/>
      <c r="BB61" s="24"/>
      <c r="BC61" s="24"/>
      <c r="BD61" s="24"/>
      <c r="BE61" s="24"/>
      <c r="BF61" s="9">
        <f t="shared" si="8"/>
        <v>97931981.310000002</v>
      </c>
      <c r="BG61" s="10">
        <f t="shared" si="9"/>
        <v>391727925.24000001</v>
      </c>
      <c r="BH61" s="1" t="e">
        <f t="shared" si="10"/>
        <v>#REF!</v>
      </c>
      <c r="BI61" s="1" t="str">
        <f t="shared" si="11"/>
        <v>revisar</v>
      </c>
      <c r="BJ61" s="16">
        <f t="shared" si="12"/>
        <v>9.9999904632568359E-3</v>
      </c>
    </row>
    <row r="62" spans="1:62" ht="134.25" customHeight="1" x14ac:dyDescent="0.25">
      <c r="A62" s="224">
        <v>27</v>
      </c>
      <c r="B62" s="227" t="s">
        <v>869</v>
      </c>
      <c r="C62" s="223" t="s">
        <v>814</v>
      </c>
      <c r="D62" s="229">
        <v>2000000000</v>
      </c>
      <c r="E62" s="229">
        <v>500000000</v>
      </c>
      <c r="F62" s="229">
        <f t="shared" si="20"/>
        <v>2500000000</v>
      </c>
      <c r="G62" s="230" t="s">
        <v>33</v>
      </c>
      <c r="H62" s="264"/>
      <c r="I62" s="288"/>
      <c r="J62" s="268">
        <v>2.1</v>
      </c>
      <c r="K62" s="250" t="s">
        <v>176</v>
      </c>
      <c r="L62" s="152" t="s">
        <v>177</v>
      </c>
      <c r="M62" s="155" t="s">
        <v>178</v>
      </c>
      <c r="N62" s="104">
        <v>56000</v>
      </c>
      <c r="O62" s="101" t="s">
        <v>34</v>
      </c>
      <c r="P62" s="101" t="s">
        <v>40</v>
      </c>
      <c r="Q62" s="101"/>
      <c r="R62" s="105">
        <f>1849072016.62/2</f>
        <v>924536008.30999994</v>
      </c>
      <c r="S62" s="105">
        <f>4158089520/2</f>
        <v>2079044760</v>
      </c>
      <c r="T62" s="105" t="s">
        <v>87</v>
      </c>
      <c r="U62" s="105" t="s">
        <v>87</v>
      </c>
      <c r="V62" s="105" t="s">
        <v>87</v>
      </c>
      <c r="W62" s="105"/>
      <c r="X62" s="105" t="s">
        <v>87</v>
      </c>
      <c r="Y62" s="106">
        <f t="shared" si="0"/>
        <v>3003580768.3099999</v>
      </c>
      <c r="Z62" s="167">
        <v>14000</v>
      </c>
      <c r="AA62" s="120">
        <f>462268004.16/2</f>
        <v>231134002.08000001</v>
      </c>
      <c r="AB62" s="24">
        <f>1039522380/2</f>
        <v>519761190</v>
      </c>
      <c r="AC62" s="18"/>
      <c r="AD62" s="18"/>
      <c r="AE62" s="18"/>
      <c r="AF62" s="18"/>
      <c r="AG62" s="18"/>
      <c r="AH62" s="9">
        <f t="shared" si="2"/>
        <v>750895192.08000004</v>
      </c>
      <c r="AI62" s="24">
        <v>231134002.08000001</v>
      </c>
      <c r="AJ62" s="24">
        <v>519761190</v>
      </c>
      <c r="AK62" s="18"/>
      <c r="AL62" s="18"/>
      <c r="AM62" s="18"/>
      <c r="AN62" s="18"/>
      <c r="AO62" s="18"/>
      <c r="AP62" s="9">
        <f t="shared" si="4"/>
        <v>750895192.08000004</v>
      </c>
      <c r="AQ62" s="24">
        <v>231134002.08000001</v>
      </c>
      <c r="AR62" s="24">
        <v>519761190</v>
      </c>
      <c r="AS62" s="18"/>
      <c r="AT62" s="18"/>
      <c r="AU62" s="18"/>
      <c r="AV62" s="18"/>
      <c r="AW62" s="18"/>
      <c r="AX62" s="9">
        <f t="shared" si="6"/>
        <v>750895192.08000004</v>
      </c>
      <c r="AY62" s="24">
        <v>231134002.08000001</v>
      </c>
      <c r="AZ62" s="24">
        <v>519761190</v>
      </c>
      <c r="BA62" s="18"/>
      <c r="BB62" s="18"/>
      <c r="BC62" s="18"/>
      <c r="BD62" s="18"/>
      <c r="BE62" s="18"/>
      <c r="BF62" s="9">
        <f t="shared" si="8"/>
        <v>750895192.08000004</v>
      </c>
      <c r="BG62" s="10">
        <f t="shared" si="9"/>
        <v>3003580768.3200002</v>
      </c>
      <c r="BH62" s="1" t="e">
        <f t="shared" si="10"/>
        <v>#REF!</v>
      </c>
      <c r="BI62" s="1" t="str">
        <f t="shared" si="11"/>
        <v>revisar</v>
      </c>
      <c r="BJ62" s="16">
        <f t="shared" si="12"/>
        <v>1.0000228881835938E-2</v>
      </c>
    </row>
    <row r="63" spans="1:62" ht="134.25" customHeight="1" x14ac:dyDescent="0.25">
      <c r="A63" s="224">
        <v>28</v>
      </c>
      <c r="B63" s="227" t="s">
        <v>181</v>
      </c>
      <c r="C63" s="223" t="s">
        <v>182</v>
      </c>
      <c r="D63" s="229">
        <v>0</v>
      </c>
      <c r="E63" s="229">
        <v>2300000000</v>
      </c>
      <c r="F63" s="229">
        <f t="shared" si="20"/>
        <v>2300000000</v>
      </c>
      <c r="G63" s="230" t="s">
        <v>49</v>
      </c>
      <c r="H63" s="264"/>
      <c r="I63" s="288"/>
      <c r="J63" s="249"/>
      <c r="K63" s="249"/>
      <c r="L63" s="152" t="s">
        <v>179</v>
      </c>
      <c r="M63" s="155" t="s">
        <v>180</v>
      </c>
      <c r="N63" s="104">
        <v>2</v>
      </c>
      <c r="O63" s="101" t="s">
        <v>34</v>
      </c>
      <c r="P63" s="101" t="s">
        <v>40</v>
      </c>
      <c r="Q63" s="101" t="s">
        <v>183</v>
      </c>
      <c r="R63" s="105">
        <v>924536008.30999994</v>
      </c>
      <c r="S63" s="105">
        <v>2079044760</v>
      </c>
      <c r="T63" s="105"/>
      <c r="U63" s="105"/>
      <c r="V63" s="105"/>
      <c r="W63" s="105"/>
      <c r="X63" s="105"/>
      <c r="Y63" s="106">
        <f t="shared" si="0"/>
        <v>3003580768.3099999</v>
      </c>
      <c r="Z63" s="167"/>
      <c r="AA63" s="120">
        <v>231134002.08000001</v>
      </c>
      <c r="AB63" s="24">
        <v>519761190</v>
      </c>
      <c r="AC63" s="18"/>
      <c r="AD63" s="18"/>
      <c r="AE63" s="18"/>
      <c r="AF63" s="18"/>
      <c r="AG63" s="18"/>
      <c r="AH63" s="9">
        <f t="shared" si="2"/>
        <v>750895192.08000004</v>
      </c>
      <c r="AI63" s="24">
        <v>231134002.08000001</v>
      </c>
      <c r="AJ63" s="24">
        <v>519761190</v>
      </c>
      <c r="AK63" s="18"/>
      <c r="AL63" s="18"/>
      <c r="AM63" s="18"/>
      <c r="AN63" s="18"/>
      <c r="AO63" s="18"/>
      <c r="AP63" s="9">
        <f t="shared" si="4"/>
        <v>750895192.08000004</v>
      </c>
      <c r="AQ63" s="24">
        <v>231134002.08000001</v>
      </c>
      <c r="AR63" s="24">
        <v>519761190</v>
      </c>
      <c r="AS63" s="18"/>
      <c r="AT63" s="18"/>
      <c r="AU63" s="18"/>
      <c r="AV63" s="18"/>
      <c r="AW63" s="18"/>
      <c r="AX63" s="9">
        <f t="shared" si="6"/>
        <v>750895192.08000004</v>
      </c>
      <c r="AY63" s="24">
        <v>231134002.08000001</v>
      </c>
      <c r="AZ63" s="24">
        <v>519761190</v>
      </c>
      <c r="BA63" s="18"/>
      <c r="BB63" s="18"/>
      <c r="BC63" s="18"/>
      <c r="BD63" s="18"/>
      <c r="BE63" s="18"/>
      <c r="BF63" s="9">
        <f t="shared" si="8"/>
        <v>750895192.08000004</v>
      </c>
      <c r="BG63" s="10">
        <f t="shared" si="9"/>
        <v>3003580768.3200002</v>
      </c>
      <c r="BH63" s="1" t="e">
        <f t="shared" si="10"/>
        <v>#REF!</v>
      </c>
      <c r="BI63" s="1" t="str">
        <f t="shared" si="11"/>
        <v>revisar</v>
      </c>
      <c r="BJ63" s="16">
        <f t="shared" si="12"/>
        <v>1.0000228881835938E-2</v>
      </c>
    </row>
    <row r="64" spans="1:62" ht="102" customHeight="1" x14ac:dyDescent="0.25">
      <c r="A64" s="224">
        <v>29</v>
      </c>
      <c r="B64" s="227" t="s">
        <v>870</v>
      </c>
      <c r="C64" s="223" t="s">
        <v>815</v>
      </c>
      <c r="D64" s="229">
        <v>865200000</v>
      </c>
      <c r="E64" s="229">
        <v>0</v>
      </c>
      <c r="F64" s="229">
        <f t="shared" si="20"/>
        <v>865200000</v>
      </c>
      <c r="G64" s="230" t="s">
        <v>33</v>
      </c>
      <c r="H64" s="264"/>
      <c r="I64" s="288"/>
      <c r="J64" s="218">
        <v>2.11</v>
      </c>
      <c r="K64" s="219" t="s">
        <v>184</v>
      </c>
      <c r="L64" s="152" t="s">
        <v>185</v>
      </c>
      <c r="M64" s="133" t="s">
        <v>186</v>
      </c>
      <c r="N64" s="104">
        <v>4</v>
      </c>
      <c r="O64" s="101" t="s">
        <v>34</v>
      </c>
      <c r="P64" s="101" t="s">
        <v>40</v>
      </c>
      <c r="Q64" s="101"/>
      <c r="R64" s="105">
        <v>1614840999.03</v>
      </c>
      <c r="S64" s="105" t="s">
        <v>87</v>
      </c>
      <c r="T64" s="105" t="s">
        <v>87</v>
      </c>
      <c r="U64" s="105" t="s">
        <v>87</v>
      </c>
      <c r="V64" s="105" t="s">
        <v>87</v>
      </c>
      <c r="W64" s="105"/>
      <c r="X64" s="105" t="s">
        <v>87</v>
      </c>
      <c r="Y64" s="106">
        <f t="shared" si="0"/>
        <v>1614840999.03</v>
      </c>
      <c r="Z64" s="167">
        <v>1</v>
      </c>
      <c r="AA64" s="120">
        <v>403710249.75999999</v>
      </c>
      <c r="AB64" s="24" t="s">
        <v>87</v>
      </c>
      <c r="AC64" s="18"/>
      <c r="AD64" s="18"/>
      <c r="AE64" s="18"/>
      <c r="AF64" s="18"/>
      <c r="AG64" s="18"/>
      <c r="AH64" s="9">
        <f t="shared" si="2"/>
        <v>403710249.75999999</v>
      </c>
      <c r="AI64" s="24">
        <v>403710249.75999999</v>
      </c>
      <c r="AJ64" s="24" t="s">
        <v>87</v>
      </c>
      <c r="AK64" s="18"/>
      <c r="AL64" s="18"/>
      <c r="AM64" s="18"/>
      <c r="AN64" s="18"/>
      <c r="AO64" s="18"/>
      <c r="AP64" s="9">
        <f t="shared" si="4"/>
        <v>403710249.75999999</v>
      </c>
      <c r="AQ64" s="24">
        <v>403710249.75999999</v>
      </c>
      <c r="AR64" s="24" t="s">
        <v>87</v>
      </c>
      <c r="AS64" s="18"/>
      <c r="AT64" s="18"/>
      <c r="AU64" s="18"/>
      <c r="AV64" s="18"/>
      <c r="AW64" s="18"/>
      <c r="AX64" s="9">
        <f t="shared" si="6"/>
        <v>403710249.75999999</v>
      </c>
      <c r="AY64" s="24">
        <v>403710249.75999999</v>
      </c>
      <c r="AZ64" s="24" t="s">
        <v>87</v>
      </c>
      <c r="BA64" s="18"/>
      <c r="BB64" s="18"/>
      <c r="BC64" s="18"/>
      <c r="BD64" s="18"/>
      <c r="BE64" s="18"/>
      <c r="BF64" s="9">
        <f t="shared" si="8"/>
        <v>403710249.75999999</v>
      </c>
      <c r="BG64" s="10">
        <f t="shared" si="9"/>
        <v>1614840999.04</v>
      </c>
      <c r="BH64" s="1" t="e">
        <f t="shared" si="10"/>
        <v>#REF!</v>
      </c>
      <c r="BI64" s="1" t="str">
        <f t="shared" si="11"/>
        <v>revisar</v>
      </c>
      <c r="BJ64" s="16">
        <f t="shared" si="12"/>
        <v>9.9999904632568359E-3</v>
      </c>
    </row>
    <row r="65" spans="1:62" ht="49.15" customHeight="1" x14ac:dyDescent="0.25">
      <c r="A65" s="312">
        <v>30</v>
      </c>
      <c r="B65" s="300" t="s">
        <v>880</v>
      </c>
      <c r="C65" s="322" t="s">
        <v>816</v>
      </c>
      <c r="D65" s="298">
        <v>658500000</v>
      </c>
      <c r="E65" s="298">
        <v>0</v>
      </c>
      <c r="F65" s="299">
        <f t="shared" si="20"/>
        <v>658500000</v>
      </c>
      <c r="G65" s="303" t="s">
        <v>193</v>
      </c>
      <c r="H65" s="264"/>
      <c r="I65" s="288"/>
      <c r="J65" s="249"/>
      <c r="K65" s="249"/>
      <c r="L65" s="152" t="s">
        <v>191</v>
      </c>
      <c r="M65" s="133" t="s">
        <v>192</v>
      </c>
      <c r="N65" s="104">
        <v>1</v>
      </c>
      <c r="O65" s="101" t="s">
        <v>34</v>
      </c>
      <c r="P65" s="101" t="s">
        <v>40</v>
      </c>
      <c r="Q65" s="101" t="s">
        <v>194</v>
      </c>
      <c r="R65" s="105">
        <v>157913401.77280599</v>
      </c>
      <c r="S65" s="105">
        <v>0</v>
      </c>
      <c r="T65" s="105">
        <v>0</v>
      </c>
      <c r="U65" s="105">
        <v>0</v>
      </c>
      <c r="V65" s="105">
        <v>0</v>
      </c>
      <c r="W65" s="105"/>
      <c r="X65" s="105">
        <v>0</v>
      </c>
      <c r="Y65" s="106">
        <f t="shared" si="0"/>
        <v>157913401.77280599</v>
      </c>
      <c r="Z65" s="167">
        <v>1</v>
      </c>
      <c r="AA65" s="103">
        <f>39369733.7870004-5000000</f>
        <v>34369733.787000403</v>
      </c>
      <c r="AB65" s="9"/>
      <c r="AC65" s="9"/>
      <c r="AD65" s="9"/>
      <c r="AE65" s="9"/>
      <c r="AF65" s="9"/>
      <c r="AG65" s="9"/>
      <c r="AH65" s="9">
        <f t="shared" si="2"/>
        <v>34369733.787000403</v>
      </c>
      <c r="AI65" s="9">
        <f>44094101.8414404-5000000</f>
        <v>39094101.841440402</v>
      </c>
      <c r="AJ65" s="9"/>
      <c r="AK65" s="9"/>
      <c r="AL65" s="9"/>
      <c r="AM65" s="9"/>
      <c r="AN65" s="9"/>
      <c r="AO65" s="9"/>
      <c r="AP65" s="9">
        <f t="shared" si="4"/>
        <v>39094101.841440402</v>
      </c>
      <c r="AQ65" s="9">
        <f>46298806.9335125-5000000</f>
        <v>41298806.933512501</v>
      </c>
      <c r="AR65" s="9"/>
      <c r="AS65" s="9"/>
      <c r="AT65" s="9"/>
      <c r="AU65" s="9"/>
      <c r="AV65" s="9"/>
      <c r="AW65" s="9"/>
      <c r="AX65" s="9">
        <f t="shared" si="6"/>
        <v>41298806.933512501</v>
      </c>
      <c r="AY65" s="9">
        <f>48150759.210853-5000000</f>
        <v>43150759.210853003</v>
      </c>
      <c r="AZ65" s="9"/>
      <c r="BA65" s="9"/>
      <c r="BB65" s="9"/>
      <c r="BC65" s="9"/>
      <c r="BD65" s="9"/>
      <c r="BE65" s="9"/>
      <c r="BF65" s="9">
        <f t="shared" si="8"/>
        <v>43150759.210853003</v>
      </c>
      <c r="BG65" s="10">
        <f t="shared" si="9"/>
        <v>157913401.77280632</v>
      </c>
      <c r="BH65" s="1" t="e">
        <f t="shared" si="10"/>
        <v>#REF!</v>
      </c>
      <c r="BI65" s="1" t="str">
        <f t="shared" si="11"/>
        <v>bien</v>
      </c>
      <c r="BJ65" s="16">
        <f t="shared" si="12"/>
        <v>3.2782554626464844E-7</v>
      </c>
    </row>
    <row r="66" spans="1:62" ht="44.45" customHeight="1" x14ac:dyDescent="0.25">
      <c r="A66" s="313"/>
      <c r="B66" s="249"/>
      <c r="C66" s="297"/>
      <c r="D66" s="249"/>
      <c r="E66" s="249"/>
      <c r="F66" s="249"/>
      <c r="G66" s="249"/>
      <c r="H66" s="264"/>
      <c r="I66" s="288"/>
      <c r="J66" s="249"/>
      <c r="K66" s="249"/>
      <c r="L66" s="152" t="s">
        <v>195</v>
      </c>
      <c r="M66" s="133" t="s">
        <v>196</v>
      </c>
      <c r="N66" s="104">
        <v>4</v>
      </c>
      <c r="O66" s="101" t="s">
        <v>34</v>
      </c>
      <c r="P66" s="101" t="s">
        <v>40</v>
      </c>
      <c r="Q66" s="101" t="s">
        <v>197</v>
      </c>
      <c r="R66" s="105">
        <v>20000000</v>
      </c>
      <c r="S66" s="105"/>
      <c r="T66" s="105"/>
      <c r="U66" s="105"/>
      <c r="V66" s="105"/>
      <c r="W66" s="105"/>
      <c r="X66" s="105"/>
      <c r="Y66" s="106">
        <f t="shared" si="0"/>
        <v>20000000</v>
      </c>
      <c r="Z66" s="167">
        <v>1</v>
      </c>
      <c r="AA66" s="103">
        <v>5000000</v>
      </c>
      <c r="AB66" s="9"/>
      <c r="AC66" s="9"/>
      <c r="AD66" s="9"/>
      <c r="AE66" s="9"/>
      <c r="AF66" s="9"/>
      <c r="AG66" s="9"/>
      <c r="AH66" s="9">
        <f t="shared" si="2"/>
        <v>5000000</v>
      </c>
      <c r="AI66" s="9">
        <v>5000000</v>
      </c>
      <c r="AJ66" s="9"/>
      <c r="AK66" s="9"/>
      <c r="AL66" s="9"/>
      <c r="AM66" s="9"/>
      <c r="AN66" s="9"/>
      <c r="AO66" s="9"/>
      <c r="AP66" s="9">
        <f t="shared" si="4"/>
        <v>5000000</v>
      </c>
      <c r="AQ66" s="9">
        <v>5000000</v>
      </c>
      <c r="AR66" s="9"/>
      <c r="AS66" s="9"/>
      <c r="AT66" s="9"/>
      <c r="AU66" s="9"/>
      <c r="AV66" s="9"/>
      <c r="AW66" s="9"/>
      <c r="AX66" s="9">
        <f t="shared" si="6"/>
        <v>5000000</v>
      </c>
      <c r="AY66" s="9">
        <v>5000000</v>
      </c>
      <c r="AZ66" s="9"/>
      <c r="BA66" s="9"/>
      <c r="BB66" s="9"/>
      <c r="BC66" s="9"/>
      <c r="BD66" s="9"/>
      <c r="BE66" s="9"/>
      <c r="BF66" s="9">
        <f t="shared" si="8"/>
        <v>5000000</v>
      </c>
      <c r="BG66" s="10">
        <f t="shared" si="9"/>
        <v>20000000</v>
      </c>
      <c r="BH66" s="1" t="e">
        <f t="shared" si="10"/>
        <v>#REF!</v>
      </c>
      <c r="BI66" s="1" t="str">
        <f t="shared" si="11"/>
        <v>bien</v>
      </c>
      <c r="BJ66" s="16">
        <f t="shared" si="12"/>
        <v>0</v>
      </c>
    </row>
    <row r="67" spans="1:62" ht="50.45" customHeight="1" x14ac:dyDescent="0.25">
      <c r="A67" s="313"/>
      <c r="B67" s="249"/>
      <c r="C67" s="297"/>
      <c r="D67" s="249"/>
      <c r="E67" s="249"/>
      <c r="F67" s="249"/>
      <c r="G67" s="249"/>
      <c r="H67" s="264"/>
      <c r="I67" s="288"/>
      <c r="J67" s="268">
        <v>2.13</v>
      </c>
      <c r="K67" s="250" t="s">
        <v>198</v>
      </c>
      <c r="L67" s="152" t="s">
        <v>199</v>
      </c>
      <c r="M67" s="133" t="s">
        <v>200</v>
      </c>
      <c r="N67" s="104">
        <v>1</v>
      </c>
      <c r="O67" s="101" t="s">
        <v>34</v>
      </c>
      <c r="P67" s="101" t="s">
        <v>35</v>
      </c>
      <c r="Q67" s="101" t="s">
        <v>201</v>
      </c>
      <c r="R67" s="105">
        <v>200538919.196834</v>
      </c>
      <c r="S67" s="105">
        <v>0</v>
      </c>
      <c r="T67" s="105">
        <v>0</v>
      </c>
      <c r="U67" s="105">
        <v>0</v>
      </c>
      <c r="V67" s="105">
        <v>0</v>
      </c>
      <c r="W67" s="105"/>
      <c r="X67" s="105">
        <v>0</v>
      </c>
      <c r="Y67" s="106">
        <f t="shared" si="0"/>
        <v>200538919.196834</v>
      </c>
      <c r="Z67" s="167">
        <v>1</v>
      </c>
      <c r="AA67" s="103">
        <f>53227880.0800245-10000000</f>
        <v>43227880.080024503</v>
      </c>
      <c r="AB67" s="9"/>
      <c r="AC67" s="9"/>
      <c r="AD67" s="9"/>
      <c r="AE67" s="9"/>
      <c r="AF67" s="9"/>
      <c r="AG67" s="9"/>
      <c r="AH67" s="9">
        <f t="shared" si="2"/>
        <v>43227880.080024503</v>
      </c>
      <c r="AI67" s="9">
        <f>59615225.6896275-10000000</f>
        <v>49615225.689627498</v>
      </c>
      <c r="AJ67" s="9"/>
      <c r="AK67" s="9"/>
      <c r="AL67" s="9"/>
      <c r="AM67" s="9"/>
      <c r="AN67" s="9"/>
      <c r="AO67" s="9"/>
      <c r="AP67" s="9">
        <f t="shared" si="4"/>
        <v>49615225.689627498</v>
      </c>
      <c r="AQ67" s="9">
        <f>62595986.9741089-10000000</f>
        <v>52595986.974108897</v>
      </c>
      <c r="AR67" s="9"/>
      <c r="AS67" s="9"/>
      <c r="AT67" s="9"/>
      <c r="AU67" s="9"/>
      <c r="AV67" s="9"/>
      <c r="AW67" s="9"/>
      <c r="AX67" s="9">
        <f t="shared" si="6"/>
        <v>52595986.974108897</v>
      </c>
      <c r="AY67" s="9">
        <f>65099826.4530732-10000000</f>
        <v>55099826.453073204</v>
      </c>
      <c r="AZ67" s="9"/>
      <c r="BA67" s="9"/>
      <c r="BB67" s="9"/>
      <c r="BC67" s="9"/>
      <c r="BD67" s="9"/>
      <c r="BE67" s="9"/>
      <c r="BF67" s="9">
        <f t="shared" si="8"/>
        <v>55099826.453073204</v>
      </c>
      <c r="BG67" s="10">
        <f t="shared" si="9"/>
        <v>200538919.19683412</v>
      </c>
      <c r="BH67" s="1" t="e">
        <f t="shared" si="10"/>
        <v>#REF!</v>
      </c>
      <c r="BI67" s="1" t="str">
        <f t="shared" si="11"/>
        <v>bien</v>
      </c>
      <c r="BJ67" s="16">
        <f t="shared" si="12"/>
        <v>0</v>
      </c>
    </row>
    <row r="68" spans="1:62" ht="62.45" customHeight="1" x14ac:dyDescent="0.25">
      <c r="A68" s="312">
        <v>31</v>
      </c>
      <c r="B68" s="300" t="s">
        <v>881</v>
      </c>
      <c r="C68" s="296" t="s">
        <v>817</v>
      </c>
      <c r="D68" s="298">
        <v>290000000</v>
      </c>
      <c r="E68" s="298">
        <v>0</v>
      </c>
      <c r="F68" s="299">
        <f>D68+E68</f>
        <v>290000000</v>
      </c>
      <c r="G68" s="300" t="s">
        <v>193</v>
      </c>
      <c r="H68" s="264"/>
      <c r="I68" s="288"/>
      <c r="J68" s="249"/>
      <c r="K68" s="249"/>
      <c r="L68" s="152" t="s">
        <v>202</v>
      </c>
      <c r="M68" s="133" t="s">
        <v>203</v>
      </c>
      <c r="N68" s="104">
        <v>5</v>
      </c>
      <c r="O68" s="101" t="s">
        <v>34</v>
      </c>
      <c r="P68" s="101" t="s">
        <v>40</v>
      </c>
      <c r="Q68" s="101" t="s">
        <v>204</v>
      </c>
      <c r="R68" s="105">
        <v>40000000</v>
      </c>
      <c r="S68" s="105"/>
      <c r="T68" s="105"/>
      <c r="U68" s="105"/>
      <c r="V68" s="105"/>
      <c r="W68" s="105"/>
      <c r="X68" s="105"/>
      <c r="Y68" s="106">
        <f t="shared" si="0"/>
        <v>40000000</v>
      </c>
      <c r="Z68" s="167">
        <v>1</v>
      </c>
      <c r="AA68" s="103">
        <v>40000000</v>
      </c>
      <c r="AB68" s="9"/>
      <c r="AC68" s="9"/>
      <c r="AD68" s="9"/>
      <c r="AE68" s="9"/>
      <c r="AF68" s="9"/>
      <c r="AG68" s="9"/>
      <c r="AH68" s="9">
        <f t="shared" si="2"/>
        <v>40000000</v>
      </c>
      <c r="AI68" s="9"/>
      <c r="AJ68" s="9"/>
      <c r="AK68" s="9"/>
      <c r="AL68" s="9"/>
      <c r="AM68" s="9"/>
      <c r="AN68" s="9"/>
      <c r="AO68" s="9"/>
      <c r="AP68" s="9">
        <f t="shared" si="4"/>
        <v>0</v>
      </c>
      <c r="AQ68" s="9"/>
      <c r="AR68" s="9"/>
      <c r="AS68" s="9"/>
      <c r="AT68" s="9"/>
      <c r="AU68" s="9"/>
      <c r="AV68" s="9"/>
      <c r="AW68" s="9"/>
      <c r="AX68" s="9">
        <f t="shared" si="6"/>
        <v>0</v>
      </c>
      <c r="AY68" s="9"/>
      <c r="AZ68" s="9"/>
      <c r="BA68" s="9"/>
      <c r="BB68" s="9"/>
      <c r="BC68" s="9"/>
      <c r="BD68" s="9"/>
      <c r="BE68" s="9"/>
      <c r="BF68" s="9">
        <f t="shared" si="8"/>
        <v>0</v>
      </c>
      <c r="BG68" s="10">
        <f t="shared" si="9"/>
        <v>40000000</v>
      </c>
      <c r="BH68" s="1" t="e">
        <f t="shared" si="10"/>
        <v>#REF!</v>
      </c>
      <c r="BI68" s="1" t="str">
        <f t="shared" si="11"/>
        <v>bien</v>
      </c>
      <c r="BJ68" s="11">
        <f t="shared" si="12"/>
        <v>0</v>
      </c>
    </row>
    <row r="69" spans="1:62" ht="62.45" customHeight="1" x14ac:dyDescent="0.25">
      <c r="A69" s="313"/>
      <c r="B69" s="249"/>
      <c r="C69" s="297"/>
      <c r="D69" s="249"/>
      <c r="E69" s="249"/>
      <c r="F69" s="249"/>
      <c r="G69" s="249"/>
      <c r="H69" s="264"/>
      <c r="I69" s="288"/>
      <c r="J69" s="249"/>
      <c r="K69" s="249"/>
      <c r="L69" s="152" t="s">
        <v>205</v>
      </c>
      <c r="M69" s="133" t="s">
        <v>206</v>
      </c>
      <c r="N69" s="104">
        <v>4</v>
      </c>
      <c r="O69" s="101" t="s">
        <v>34</v>
      </c>
      <c r="P69" s="101" t="s">
        <v>40</v>
      </c>
      <c r="Q69" s="101" t="s">
        <v>207</v>
      </c>
      <c r="R69" s="105">
        <v>81840164.815490872</v>
      </c>
      <c r="S69" s="105">
        <v>0</v>
      </c>
      <c r="T69" s="105">
        <v>0</v>
      </c>
      <c r="U69" s="105">
        <v>0</v>
      </c>
      <c r="V69" s="105">
        <v>0</v>
      </c>
      <c r="W69" s="105"/>
      <c r="X69" s="105">
        <v>0</v>
      </c>
      <c r="Y69" s="106">
        <f t="shared" si="0"/>
        <v>81840164.815490872</v>
      </c>
      <c r="Z69" s="167">
        <v>1</v>
      </c>
      <c r="AA69" s="103">
        <v>18110077.542020179</v>
      </c>
      <c r="AB69" s="9"/>
      <c r="AC69" s="9"/>
      <c r="AD69" s="9"/>
      <c r="AE69" s="9"/>
      <c r="AF69" s="9"/>
      <c r="AG69" s="9"/>
      <c r="AH69" s="9">
        <f t="shared" si="2"/>
        <v>18110077.542020179</v>
      </c>
      <c r="AI69" s="9">
        <v>20283286.847062603</v>
      </c>
      <c r="AJ69" s="9"/>
      <c r="AK69" s="9"/>
      <c r="AL69" s="9"/>
      <c r="AM69" s="9"/>
      <c r="AN69" s="9"/>
      <c r="AO69" s="9"/>
      <c r="AP69" s="9">
        <f t="shared" si="4"/>
        <v>20283286.847062603</v>
      </c>
      <c r="AQ69" s="9">
        <v>21297451.189415734</v>
      </c>
      <c r="AR69" s="9"/>
      <c r="AS69" s="9"/>
      <c r="AT69" s="9"/>
      <c r="AU69" s="9"/>
      <c r="AV69" s="9"/>
      <c r="AW69" s="9"/>
      <c r="AX69" s="9">
        <f t="shared" si="6"/>
        <v>21297451.189415734</v>
      </c>
      <c r="AY69" s="9">
        <v>22149349.236992363</v>
      </c>
      <c r="AZ69" s="9"/>
      <c r="BA69" s="9"/>
      <c r="BB69" s="9"/>
      <c r="BC69" s="9"/>
      <c r="BD69" s="9"/>
      <c r="BE69" s="9"/>
      <c r="BF69" s="9">
        <f t="shared" si="8"/>
        <v>22149349.236992363</v>
      </c>
      <c r="BG69" s="10">
        <f t="shared" si="9"/>
        <v>81840164.815490872</v>
      </c>
      <c r="BH69" s="1" t="e">
        <f t="shared" si="10"/>
        <v>#REF!</v>
      </c>
      <c r="BI69" s="1" t="str">
        <f t="shared" si="11"/>
        <v>bien</v>
      </c>
      <c r="BJ69" s="11">
        <f t="shared" si="12"/>
        <v>0</v>
      </c>
    </row>
    <row r="70" spans="1:62" ht="57.75" customHeight="1" x14ac:dyDescent="0.25">
      <c r="A70" s="312">
        <v>32</v>
      </c>
      <c r="B70" s="300" t="s">
        <v>885</v>
      </c>
      <c r="C70" s="296" t="s">
        <v>818</v>
      </c>
      <c r="D70" s="298">
        <v>3862940400</v>
      </c>
      <c r="E70" s="298">
        <v>0</v>
      </c>
      <c r="F70" s="299">
        <f>D70+E70</f>
        <v>3862940400</v>
      </c>
      <c r="G70" s="303" t="s">
        <v>193</v>
      </c>
      <c r="H70" s="264"/>
      <c r="I70" s="288"/>
      <c r="J70" s="218">
        <v>2.12</v>
      </c>
      <c r="K70" s="219" t="s">
        <v>187</v>
      </c>
      <c r="L70" s="152" t="s">
        <v>188</v>
      </c>
      <c r="M70" s="133" t="s">
        <v>189</v>
      </c>
      <c r="N70" s="104">
        <v>3</v>
      </c>
      <c r="O70" s="101" t="s">
        <v>34</v>
      </c>
      <c r="P70" s="101" t="s">
        <v>35</v>
      </c>
      <c r="Q70" s="101" t="s">
        <v>190</v>
      </c>
      <c r="R70" s="105">
        <v>3286772184.3508234</v>
      </c>
      <c r="S70" s="105">
        <v>0</v>
      </c>
      <c r="T70" s="105">
        <v>0</v>
      </c>
      <c r="U70" s="105">
        <v>0</v>
      </c>
      <c r="V70" s="105">
        <v>0</v>
      </c>
      <c r="W70" s="105"/>
      <c r="X70" s="105">
        <v>0</v>
      </c>
      <c r="Y70" s="106">
        <f t="shared" si="0"/>
        <v>3286772184.3508234</v>
      </c>
      <c r="Z70" s="167">
        <v>3</v>
      </c>
      <c r="AA70" s="103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10"/>
      <c r="BH70" s="1"/>
      <c r="BI70" s="1"/>
      <c r="BJ70" s="11"/>
    </row>
    <row r="71" spans="1:62" ht="74.25" customHeight="1" x14ac:dyDescent="0.25">
      <c r="A71" s="313"/>
      <c r="B71" s="249"/>
      <c r="C71" s="297"/>
      <c r="D71" s="249"/>
      <c r="E71" s="249"/>
      <c r="F71" s="249"/>
      <c r="G71" s="249"/>
      <c r="H71" s="264"/>
      <c r="I71" s="288"/>
      <c r="J71" s="268">
        <v>2.14</v>
      </c>
      <c r="K71" s="250" t="s">
        <v>208</v>
      </c>
      <c r="L71" s="152" t="s">
        <v>209</v>
      </c>
      <c r="M71" s="133" t="s">
        <v>210</v>
      </c>
      <c r="N71" s="104">
        <v>1</v>
      </c>
      <c r="O71" s="101" t="s">
        <v>34</v>
      </c>
      <c r="P71" s="101" t="s">
        <v>35</v>
      </c>
      <c r="Q71" s="101" t="s">
        <v>211</v>
      </c>
      <c r="R71" s="105">
        <v>1588873425.8722239</v>
      </c>
      <c r="S71" s="105">
        <v>0</v>
      </c>
      <c r="T71" s="105">
        <v>0</v>
      </c>
      <c r="U71" s="105">
        <v>0</v>
      </c>
      <c r="V71" s="105">
        <v>0</v>
      </c>
      <c r="W71" s="105"/>
      <c r="X71" s="105">
        <v>0</v>
      </c>
      <c r="Y71" s="106">
        <f t="shared" si="0"/>
        <v>1588873425.8722239</v>
      </c>
      <c r="Z71" s="167">
        <v>1</v>
      </c>
      <c r="AA71" s="103">
        <v>351595344.55818576</v>
      </c>
      <c r="AB71" s="9"/>
      <c r="AC71" s="9"/>
      <c r="AD71" s="9"/>
      <c r="AE71" s="9"/>
      <c r="AF71" s="9"/>
      <c r="AG71" s="9"/>
      <c r="AH71" s="9">
        <f t="shared" ref="AH71:AH79" si="21">+SUM(AA71:AG71)</f>
        <v>351595344.55818576</v>
      </c>
      <c r="AI71" s="9">
        <v>393786785.90516806</v>
      </c>
      <c r="AJ71" s="9"/>
      <c r="AK71" s="9"/>
      <c r="AL71" s="9"/>
      <c r="AM71" s="9"/>
      <c r="AN71" s="9"/>
      <c r="AO71" s="9"/>
      <c r="AP71" s="9">
        <f t="shared" ref="AP71:AP79" si="22">+SUM(AI71:AO71)</f>
        <v>393786785.90516806</v>
      </c>
      <c r="AQ71" s="9">
        <v>413476125.20042646</v>
      </c>
      <c r="AR71" s="9"/>
      <c r="AS71" s="9"/>
      <c r="AT71" s="9"/>
      <c r="AU71" s="9"/>
      <c r="AV71" s="9"/>
      <c r="AW71" s="9"/>
      <c r="AX71" s="9">
        <f t="shared" ref="AX71:AX79" si="23">+SUM(AQ71:AW71)</f>
        <v>413476125.20042646</v>
      </c>
      <c r="AY71" s="9">
        <v>430015170.20844352</v>
      </c>
      <c r="AZ71" s="9"/>
      <c r="BA71" s="9"/>
      <c r="BB71" s="9"/>
      <c r="BC71" s="9"/>
      <c r="BD71" s="9"/>
      <c r="BE71" s="9"/>
      <c r="BF71" s="9">
        <f t="shared" ref="BF71:BF79" si="24">+SUM(AY71:BE71)</f>
        <v>430015170.20844352</v>
      </c>
      <c r="BG71" s="10">
        <f t="shared" ref="BG71:BG79" si="25">+AH71+AP71+AX71+BF71</f>
        <v>1588873425.8722239</v>
      </c>
      <c r="BH71" s="1" t="e">
        <f t="shared" ref="BH71:BH79" si="26">+IF(#REF!=N71,"bien","revisar")</f>
        <v>#REF!</v>
      </c>
      <c r="BI71" s="1" t="str">
        <f t="shared" ref="BI71:BI79" si="27">+IF(Y71=BG71,"bien","revisar")</f>
        <v>bien</v>
      </c>
      <c r="BJ71" s="11">
        <f t="shared" ref="BJ71:BJ79" si="28">+BG71-Y71</f>
        <v>0</v>
      </c>
    </row>
    <row r="72" spans="1:62" ht="42.75" customHeight="1" x14ac:dyDescent="0.25">
      <c r="A72" s="313"/>
      <c r="B72" s="249"/>
      <c r="C72" s="297"/>
      <c r="D72" s="249"/>
      <c r="E72" s="249"/>
      <c r="F72" s="249"/>
      <c r="G72" s="249"/>
      <c r="H72" s="264"/>
      <c r="I72" s="288"/>
      <c r="J72" s="249"/>
      <c r="K72" s="249"/>
      <c r="L72" s="152" t="s">
        <v>212</v>
      </c>
      <c r="M72" s="133" t="s">
        <v>213</v>
      </c>
      <c r="N72" s="104">
        <v>3</v>
      </c>
      <c r="O72" s="101" t="s">
        <v>34</v>
      </c>
      <c r="P72" s="101" t="s">
        <v>35</v>
      </c>
      <c r="Q72" s="101" t="s">
        <v>214</v>
      </c>
      <c r="R72" s="105">
        <v>2229788664.4185815</v>
      </c>
      <c r="S72" s="105">
        <v>0</v>
      </c>
      <c r="T72" s="105">
        <v>0</v>
      </c>
      <c r="U72" s="105">
        <v>0</v>
      </c>
      <c r="V72" s="105">
        <v>0</v>
      </c>
      <c r="W72" s="105"/>
      <c r="X72" s="105">
        <v>0</v>
      </c>
      <c r="Y72" s="106">
        <f t="shared" si="0"/>
        <v>2229788664.4185815</v>
      </c>
      <c r="Z72" s="167">
        <v>3</v>
      </c>
      <c r="AA72" s="103">
        <v>493420873.55247599</v>
      </c>
      <c r="AB72" s="9"/>
      <c r="AC72" s="9"/>
      <c r="AD72" s="9"/>
      <c r="AE72" s="9"/>
      <c r="AF72" s="9"/>
      <c r="AG72" s="9"/>
      <c r="AH72" s="9">
        <f t="shared" si="21"/>
        <v>493420873.55247599</v>
      </c>
      <c r="AI72" s="9">
        <v>552631378.37877321</v>
      </c>
      <c r="AJ72" s="9"/>
      <c r="AK72" s="9"/>
      <c r="AL72" s="9"/>
      <c r="AM72" s="9"/>
      <c r="AN72" s="9"/>
      <c r="AO72" s="9"/>
      <c r="AP72" s="9">
        <f t="shared" si="22"/>
        <v>552631378.37877321</v>
      </c>
      <c r="AQ72" s="9">
        <v>580262947.29771185</v>
      </c>
      <c r="AR72" s="9"/>
      <c r="AS72" s="9"/>
      <c r="AT72" s="9"/>
      <c r="AU72" s="9"/>
      <c r="AV72" s="9"/>
      <c r="AW72" s="9"/>
      <c r="AX72" s="9">
        <f t="shared" si="23"/>
        <v>580262947.29771185</v>
      </c>
      <c r="AY72" s="9">
        <v>603473465.18962038</v>
      </c>
      <c r="AZ72" s="9"/>
      <c r="BA72" s="9"/>
      <c r="BB72" s="9"/>
      <c r="BC72" s="9"/>
      <c r="BD72" s="9"/>
      <c r="BE72" s="9"/>
      <c r="BF72" s="9">
        <f t="shared" si="24"/>
        <v>603473465.18962038</v>
      </c>
      <c r="BG72" s="10">
        <f t="shared" si="25"/>
        <v>2229788664.4185815</v>
      </c>
      <c r="BH72" s="1" t="e">
        <f t="shared" si="26"/>
        <v>#REF!</v>
      </c>
      <c r="BI72" s="1" t="str">
        <f t="shared" si="27"/>
        <v>bien</v>
      </c>
      <c r="BJ72" s="11">
        <f t="shared" si="28"/>
        <v>0</v>
      </c>
    </row>
    <row r="73" spans="1:62" ht="85.15" customHeight="1" x14ac:dyDescent="0.25">
      <c r="A73" s="313"/>
      <c r="B73" s="249"/>
      <c r="C73" s="297"/>
      <c r="D73" s="249"/>
      <c r="E73" s="249"/>
      <c r="F73" s="249"/>
      <c r="G73" s="249"/>
      <c r="H73" s="264"/>
      <c r="I73" s="288"/>
      <c r="J73" s="218">
        <v>2.15</v>
      </c>
      <c r="K73" s="219" t="s">
        <v>215</v>
      </c>
      <c r="L73" s="152" t="s">
        <v>216</v>
      </c>
      <c r="M73" s="133" t="s">
        <v>217</v>
      </c>
      <c r="N73" s="104">
        <v>1200</v>
      </c>
      <c r="O73" s="101" t="s">
        <v>34</v>
      </c>
      <c r="P73" s="101" t="s">
        <v>40</v>
      </c>
      <c r="Q73" s="101" t="s">
        <v>218</v>
      </c>
      <c r="R73" s="105">
        <v>3865951472.482017</v>
      </c>
      <c r="S73" s="105">
        <v>0</v>
      </c>
      <c r="T73" s="105">
        <v>0</v>
      </c>
      <c r="U73" s="105">
        <v>0</v>
      </c>
      <c r="V73" s="105">
        <v>0</v>
      </c>
      <c r="W73" s="105"/>
      <c r="X73" s="105">
        <v>0</v>
      </c>
      <c r="Y73" s="106">
        <f t="shared" si="0"/>
        <v>3865951472.482017</v>
      </c>
      <c r="Z73" s="167">
        <v>300</v>
      </c>
      <c r="AA73" s="103">
        <v>855480693.35124636</v>
      </c>
      <c r="AB73" s="9"/>
      <c r="AC73" s="9"/>
      <c r="AD73" s="9"/>
      <c r="AE73" s="9"/>
      <c r="AF73" s="9"/>
      <c r="AG73" s="9"/>
      <c r="AH73" s="9">
        <f t="shared" si="21"/>
        <v>855480693.35124636</v>
      </c>
      <c r="AI73" s="9">
        <v>958138376.55339599</v>
      </c>
      <c r="AJ73" s="9"/>
      <c r="AK73" s="9"/>
      <c r="AL73" s="9"/>
      <c r="AM73" s="9"/>
      <c r="AN73" s="9"/>
      <c r="AO73" s="9"/>
      <c r="AP73" s="9">
        <f t="shared" si="22"/>
        <v>958138376.55339599</v>
      </c>
      <c r="AQ73" s="9">
        <v>1006045295.3810658</v>
      </c>
      <c r="AR73" s="9"/>
      <c r="AS73" s="9"/>
      <c r="AT73" s="9"/>
      <c r="AU73" s="9"/>
      <c r="AV73" s="9"/>
      <c r="AW73" s="9"/>
      <c r="AX73" s="9">
        <f t="shared" si="23"/>
        <v>1006045295.3810658</v>
      </c>
      <c r="AY73" s="9">
        <v>1046287107.1963085</v>
      </c>
      <c r="AZ73" s="9"/>
      <c r="BA73" s="9"/>
      <c r="BB73" s="9"/>
      <c r="BC73" s="9"/>
      <c r="BD73" s="9"/>
      <c r="BE73" s="9"/>
      <c r="BF73" s="9">
        <f t="shared" si="24"/>
        <v>1046287107.1963085</v>
      </c>
      <c r="BG73" s="10">
        <f t="shared" si="25"/>
        <v>3865951472.482017</v>
      </c>
      <c r="BH73" s="1" t="e">
        <f t="shared" si="26"/>
        <v>#REF!</v>
      </c>
      <c r="BI73" s="1" t="str">
        <f t="shared" si="27"/>
        <v>bien</v>
      </c>
      <c r="BJ73" s="11">
        <f t="shared" si="28"/>
        <v>0</v>
      </c>
    </row>
    <row r="74" spans="1:62" ht="85.15" customHeight="1" x14ac:dyDescent="0.25">
      <c r="A74" s="313"/>
      <c r="B74" s="249"/>
      <c r="C74" s="297"/>
      <c r="D74" s="249"/>
      <c r="E74" s="249"/>
      <c r="F74" s="249"/>
      <c r="G74" s="249"/>
      <c r="H74" s="264"/>
      <c r="I74" s="288"/>
      <c r="J74" s="218">
        <v>2.16</v>
      </c>
      <c r="K74" s="219" t="s">
        <v>219</v>
      </c>
      <c r="L74" s="152" t="s">
        <v>220</v>
      </c>
      <c r="M74" s="133" t="s">
        <v>221</v>
      </c>
      <c r="N74" s="104">
        <v>8</v>
      </c>
      <c r="O74" s="101" t="s">
        <v>34</v>
      </c>
      <c r="P74" s="101" t="s">
        <v>35</v>
      </c>
      <c r="Q74" s="101" t="s">
        <v>222</v>
      </c>
      <c r="R74" s="105">
        <v>711653607.09122515</v>
      </c>
      <c r="S74" s="105">
        <v>0</v>
      </c>
      <c r="T74" s="105">
        <v>0</v>
      </c>
      <c r="U74" s="105">
        <v>0</v>
      </c>
      <c r="V74" s="105">
        <v>0</v>
      </c>
      <c r="W74" s="105"/>
      <c r="X74" s="105">
        <v>0</v>
      </c>
      <c r="Y74" s="106">
        <f t="shared" si="0"/>
        <v>711653607.09122515</v>
      </c>
      <c r="Z74" s="167">
        <v>8</v>
      </c>
      <c r="AA74" s="121">
        <v>157478935.14800158</v>
      </c>
      <c r="AB74" s="27"/>
      <c r="AC74" s="27"/>
      <c r="AD74" s="27"/>
      <c r="AE74" s="27"/>
      <c r="AF74" s="27"/>
      <c r="AG74" s="27"/>
      <c r="AH74" s="27">
        <f t="shared" si="21"/>
        <v>157478935.14800158</v>
      </c>
      <c r="AI74" s="27">
        <v>176376407.36576179</v>
      </c>
      <c r="AJ74" s="27"/>
      <c r="AK74" s="27"/>
      <c r="AL74" s="27"/>
      <c r="AM74" s="27"/>
      <c r="AN74" s="27"/>
      <c r="AO74" s="27"/>
      <c r="AP74" s="27">
        <f t="shared" si="22"/>
        <v>176376407.36576179</v>
      </c>
      <c r="AQ74" s="27">
        <v>185195227.73404989</v>
      </c>
      <c r="AR74" s="27"/>
      <c r="AS74" s="27"/>
      <c r="AT74" s="27"/>
      <c r="AU74" s="27"/>
      <c r="AV74" s="27"/>
      <c r="AW74" s="27"/>
      <c r="AX74" s="27">
        <f t="shared" si="23"/>
        <v>185195227.73404989</v>
      </c>
      <c r="AY74" s="27">
        <v>192603036.84341189</v>
      </c>
      <c r="AZ74" s="27"/>
      <c r="BA74" s="27"/>
      <c r="BB74" s="27"/>
      <c r="BC74" s="27"/>
      <c r="BD74" s="27"/>
      <c r="BE74" s="27"/>
      <c r="BF74" s="27">
        <f t="shared" si="24"/>
        <v>192603036.84341189</v>
      </c>
      <c r="BG74" s="28">
        <f t="shared" si="25"/>
        <v>711653607.09122515</v>
      </c>
      <c r="BH74" s="1" t="e">
        <f t="shared" si="26"/>
        <v>#REF!</v>
      </c>
      <c r="BI74" s="1" t="str">
        <f t="shared" si="27"/>
        <v>bien</v>
      </c>
      <c r="BJ74" s="11">
        <f t="shared" si="28"/>
        <v>0</v>
      </c>
    </row>
    <row r="75" spans="1:62" ht="108" customHeight="1" x14ac:dyDescent="0.25">
      <c r="A75" s="312">
        <v>33</v>
      </c>
      <c r="B75" s="300" t="s">
        <v>850</v>
      </c>
      <c r="C75" s="296" t="s">
        <v>226</v>
      </c>
      <c r="D75" s="298">
        <v>15141624783</v>
      </c>
      <c r="E75" s="298">
        <v>4114475381</v>
      </c>
      <c r="F75" s="299">
        <f>D75+E75</f>
        <v>19256100164</v>
      </c>
      <c r="G75" s="300" t="s">
        <v>227</v>
      </c>
      <c r="H75" s="264"/>
      <c r="I75" s="288"/>
      <c r="J75" s="268">
        <v>2.17</v>
      </c>
      <c r="K75" s="250" t="s">
        <v>223</v>
      </c>
      <c r="L75" s="152" t="s">
        <v>224</v>
      </c>
      <c r="M75" s="133" t="s">
        <v>225</v>
      </c>
      <c r="N75" s="104">
        <v>22170</v>
      </c>
      <c r="O75" s="101" t="s">
        <v>228</v>
      </c>
      <c r="P75" s="101" t="s">
        <v>35</v>
      </c>
      <c r="Q75" s="101"/>
      <c r="R75" s="105">
        <f>42101866387-26737130387</f>
        <v>15364736000</v>
      </c>
      <c r="S75" s="105">
        <v>4693968682</v>
      </c>
      <c r="T75" s="105">
        <v>14000000000</v>
      </c>
      <c r="U75" s="105">
        <v>0</v>
      </c>
      <c r="V75" s="105">
        <v>26737130387</v>
      </c>
      <c r="W75" s="105"/>
      <c r="X75" s="105">
        <v>0</v>
      </c>
      <c r="Y75" s="106">
        <f t="shared" si="0"/>
        <v>60795835069</v>
      </c>
      <c r="Z75" s="167">
        <v>22170</v>
      </c>
      <c r="AA75" s="103">
        <f>+$R75*0.22</f>
        <v>3380241920</v>
      </c>
      <c r="AB75" s="9">
        <v>1094683529</v>
      </c>
      <c r="AC75" s="9">
        <v>1875029447</v>
      </c>
      <c r="AD75" s="9"/>
      <c r="AE75" s="9">
        <f>+V75*0.22</f>
        <v>5882168685.1400003</v>
      </c>
      <c r="AF75" s="9"/>
      <c r="AG75" s="9"/>
      <c r="AH75" s="9">
        <f t="shared" si="21"/>
        <v>12232123581.139999</v>
      </c>
      <c r="AI75" s="9">
        <f>+$R75*0.24</f>
        <v>3687536640</v>
      </c>
      <c r="AJ75" s="9">
        <v>1145539514</v>
      </c>
      <c r="AK75" s="9">
        <v>4041656851</v>
      </c>
      <c r="AL75" s="9"/>
      <c r="AM75" s="9">
        <f>+V75*0.24</f>
        <v>6416911292.8800001</v>
      </c>
      <c r="AN75" s="9"/>
      <c r="AO75" s="9"/>
      <c r="AP75" s="9">
        <f t="shared" si="22"/>
        <v>15291644297.880001</v>
      </c>
      <c r="AQ75" s="9">
        <f>+$R75*0.26</f>
        <v>3994831360</v>
      </c>
      <c r="AR75" s="9">
        <v>1202816490</v>
      </c>
      <c r="AS75" s="9">
        <v>4041656851</v>
      </c>
      <c r="AT75" s="9"/>
      <c r="AU75" s="9">
        <f>+V75*0.26</f>
        <v>6951653900.6199999</v>
      </c>
      <c r="AV75" s="9"/>
      <c r="AW75" s="9"/>
      <c r="AX75" s="9">
        <f t="shared" si="23"/>
        <v>16190958601.619999</v>
      </c>
      <c r="AY75" s="9">
        <f>+$R75*0.28</f>
        <v>4302126080</v>
      </c>
      <c r="AZ75" s="9">
        <v>1250929150</v>
      </c>
      <c r="BA75" s="9">
        <v>4041656851</v>
      </c>
      <c r="BB75" s="9"/>
      <c r="BC75" s="9">
        <f>+V75*0.28</f>
        <v>7486396508.3600006</v>
      </c>
      <c r="BD75" s="9"/>
      <c r="BE75" s="9"/>
      <c r="BF75" s="9">
        <f t="shared" si="24"/>
        <v>17081108589.360001</v>
      </c>
      <c r="BG75" s="9">
        <f t="shared" si="25"/>
        <v>60795835070</v>
      </c>
      <c r="BH75" s="1" t="e">
        <f t="shared" si="26"/>
        <v>#REF!</v>
      </c>
      <c r="BI75" s="1" t="str">
        <f t="shared" si="27"/>
        <v>revisar</v>
      </c>
      <c r="BJ75" s="16">
        <f t="shared" si="28"/>
        <v>1</v>
      </c>
    </row>
    <row r="76" spans="1:62" ht="60" customHeight="1" x14ac:dyDescent="0.25">
      <c r="A76" s="313"/>
      <c r="B76" s="249"/>
      <c r="C76" s="297"/>
      <c r="D76" s="249"/>
      <c r="E76" s="249"/>
      <c r="F76" s="249"/>
      <c r="G76" s="249"/>
      <c r="H76" s="264"/>
      <c r="I76" s="288"/>
      <c r="J76" s="249"/>
      <c r="K76" s="249"/>
      <c r="L76" s="152" t="s">
        <v>229</v>
      </c>
      <c r="M76" s="133" t="s">
        <v>230</v>
      </c>
      <c r="N76" s="104">
        <v>1900</v>
      </c>
      <c r="O76" s="101" t="s">
        <v>228</v>
      </c>
      <c r="P76" s="101" t="s">
        <v>40</v>
      </c>
      <c r="Q76" s="101" t="s">
        <v>231</v>
      </c>
      <c r="R76" s="105">
        <v>1541998640</v>
      </c>
      <c r="S76" s="105">
        <v>0</v>
      </c>
      <c r="T76" s="105">
        <v>2200000000</v>
      </c>
      <c r="U76" s="105">
        <v>0</v>
      </c>
      <c r="V76" s="105">
        <v>0</v>
      </c>
      <c r="W76" s="105"/>
      <c r="X76" s="105">
        <v>0</v>
      </c>
      <c r="Y76" s="106">
        <f t="shared" si="0"/>
        <v>3741998640</v>
      </c>
      <c r="Z76" s="167">
        <v>1900</v>
      </c>
      <c r="AA76" s="120">
        <v>364000000</v>
      </c>
      <c r="AB76" s="29"/>
      <c r="AC76" s="29">
        <v>583192400</v>
      </c>
      <c r="AD76" s="29"/>
      <c r="AE76" s="29"/>
      <c r="AF76" s="29"/>
      <c r="AG76" s="29"/>
      <c r="AH76" s="29">
        <f t="shared" si="21"/>
        <v>947192400</v>
      </c>
      <c r="AI76" s="29">
        <v>374920000</v>
      </c>
      <c r="AJ76" s="29"/>
      <c r="AK76" s="29">
        <v>538935867</v>
      </c>
      <c r="AL76" s="29"/>
      <c r="AM76" s="29"/>
      <c r="AN76" s="29"/>
      <c r="AO76" s="29"/>
      <c r="AP76" s="29">
        <f t="shared" si="22"/>
        <v>913855867</v>
      </c>
      <c r="AQ76" s="29">
        <v>393666000</v>
      </c>
      <c r="AR76" s="29"/>
      <c r="AS76" s="29">
        <v>538935867</v>
      </c>
      <c r="AT76" s="29"/>
      <c r="AU76" s="29"/>
      <c r="AV76" s="29"/>
      <c r="AW76" s="29"/>
      <c r="AX76" s="29">
        <f t="shared" si="23"/>
        <v>932601867</v>
      </c>
      <c r="AY76" s="29">
        <v>409412640</v>
      </c>
      <c r="AZ76" s="29"/>
      <c r="BA76" s="29">
        <v>538935866</v>
      </c>
      <c r="BB76" s="29"/>
      <c r="BC76" s="29"/>
      <c r="BD76" s="29"/>
      <c r="BE76" s="29"/>
      <c r="BF76" s="29">
        <f t="shared" si="24"/>
        <v>948348506</v>
      </c>
      <c r="BG76" s="30">
        <f t="shared" si="25"/>
        <v>3741998640</v>
      </c>
      <c r="BH76" s="1" t="e">
        <f t="shared" si="26"/>
        <v>#REF!</v>
      </c>
      <c r="BI76" s="1" t="str">
        <f t="shared" si="27"/>
        <v>bien</v>
      </c>
      <c r="BJ76" s="11">
        <f t="shared" si="28"/>
        <v>0</v>
      </c>
    </row>
    <row r="77" spans="1:62" ht="42" customHeight="1" x14ac:dyDescent="0.25">
      <c r="A77" s="313"/>
      <c r="B77" s="249"/>
      <c r="C77" s="297"/>
      <c r="D77" s="249"/>
      <c r="E77" s="249"/>
      <c r="F77" s="249"/>
      <c r="G77" s="249"/>
      <c r="H77" s="264"/>
      <c r="I77" s="288"/>
      <c r="J77" s="249"/>
      <c r="K77" s="249"/>
      <c r="L77" s="152" t="s">
        <v>232</v>
      </c>
      <c r="M77" s="133" t="s">
        <v>233</v>
      </c>
      <c r="N77" s="104">
        <v>33</v>
      </c>
      <c r="O77" s="101" t="s">
        <v>228</v>
      </c>
      <c r="P77" s="101" t="s">
        <v>40</v>
      </c>
      <c r="Q77" s="101"/>
      <c r="R77" s="105">
        <v>84725200</v>
      </c>
      <c r="S77" s="105">
        <v>0</v>
      </c>
      <c r="T77" s="105">
        <v>6000000000</v>
      </c>
      <c r="U77" s="105">
        <v>0</v>
      </c>
      <c r="V77" s="105">
        <v>0</v>
      </c>
      <c r="W77" s="105"/>
      <c r="X77" s="105">
        <v>0</v>
      </c>
      <c r="Y77" s="106">
        <f t="shared" si="0"/>
        <v>6084725200</v>
      </c>
      <c r="Z77" s="167">
        <v>9</v>
      </c>
      <c r="AA77" s="103">
        <v>20000000</v>
      </c>
      <c r="AB77" s="9"/>
      <c r="AC77" s="9">
        <v>1050000000</v>
      </c>
      <c r="AD77" s="9"/>
      <c r="AE77" s="9"/>
      <c r="AF77" s="9"/>
      <c r="AG77" s="9"/>
      <c r="AH77" s="9">
        <f t="shared" si="21"/>
        <v>1070000000</v>
      </c>
      <c r="AI77" s="9">
        <v>20600000</v>
      </c>
      <c r="AJ77" s="9"/>
      <c r="AK77" s="9">
        <v>1650000000</v>
      </c>
      <c r="AL77" s="9"/>
      <c r="AM77" s="9"/>
      <c r="AN77" s="9"/>
      <c r="AO77" s="9"/>
      <c r="AP77" s="9">
        <f t="shared" si="22"/>
        <v>1670600000</v>
      </c>
      <c r="AQ77" s="9">
        <v>21630000</v>
      </c>
      <c r="AR77" s="9"/>
      <c r="AS77" s="9">
        <v>1650000000</v>
      </c>
      <c r="AT77" s="9"/>
      <c r="AU77" s="9"/>
      <c r="AV77" s="9"/>
      <c r="AW77" s="9"/>
      <c r="AX77" s="9">
        <f t="shared" si="23"/>
        <v>1671630000</v>
      </c>
      <c r="AY77" s="9">
        <v>22495200</v>
      </c>
      <c r="AZ77" s="9"/>
      <c r="BA77" s="9">
        <v>1650000000</v>
      </c>
      <c r="BB77" s="9"/>
      <c r="BC77" s="9"/>
      <c r="BD77" s="9"/>
      <c r="BE77" s="9"/>
      <c r="BF77" s="9">
        <f t="shared" si="24"/>
        <v>1672495200</v>
      </c>
      <c r="BG77" s="10">
        <f t="shared" si="25"/>
        <v>6084725200</v>
      </c>
      <c r="BH77" s="1" t="e">
        <f t="shared" si="26"/>
        <v>#REF!</v>
      </c>
      <c r="BI77" s="1" t="str">
        <f t="shared" si="27"/>
        <v>bien</v>
      </c>
      <c r="BJ77" s="11">
        <f t="shared" si="28"/>
        <v>0</v>
      </c>
    </row>
    <row r="78" spans="1:62" ht="51.6" customHeight="1" x14ac:dyDescent="0.25">
      <c r="A78" s="313"/>
      <c r="B78" s="249"/>
      <c r="C78" s="297"/>
      <c r="D78" s="249"/>
      <c r="E78" s="249"/>
      <c r="F78" s="249"/>
      <c r="G78" s="249"/>
      <c r="H78" s="264"/>
      <c r="I78" s="288"/>
      <c r="J78" s="249"/>
      <c r="K78" s="249"/>
      <c r="L78" s="152" t="s">
        <v>234</v>
      </c>
      <c r="M78" s="133" t="s">
        <v>235</v>
      </c>
      <c r="N78" s="104">
        <v>1</v>
      </c>
      <c r="O78" s="101" t="s">
        <v>228</v>
      </c>
      <c r="P78" s="101" t="s">
        <v>35</v>
      </c>
      <c r="Q78" s="101"/>
      <c r="R78" s="105"/>
      <c r="S78" s="105">
        <v>3200000000</v>
      </c>
      <c r="T78" s="105">
        <v>0</v>
      </c>
      <c r="U78" s="105">
        <v>0</v>
      </c>
      <c r="V78" s="105">
        <v>0</v>
      </c>
      <c r="W78" s="105"/>
      <c r="X78" s="105">
        <v>0</v>
      </c>
      <c r="Y78" s="106">
        <f t="shared" si="0"/>
        <v>3200000000</v>
      </c>
      <c r="Z78" s="167">
        <v>1</v>
      </c>
      <c r="AA78" s="103"/>
      <c r="AB78" s="9">
        <v>750000000</v>
      </c>
      <c r="AC78" s="9"/>
      <c r="AD78" s="9"/>
      <c r="AE78" s="9"/>
      <c r="AF78" s="9"/>
      <c r="AG78" s="9"/>
      <c r="AH78" s="9">
        <f t="shared" si="21"/>
        <v>750000000</v>
      </c>
      <c r="AI78" s="9"/>
      <c r="AJ78" s="9">
        <v>780000000</v>
      </c>
      <c r="AK78" s="9"/>
      <c r="AL78" s="9"/>
      <c r="AM78" s="9"/>
      <c r="AN78" s="9"/>
      <c r="AO78" s="9"/>
      <c r="AP78" s="9">
        <f t="shared" si="22"/>
        <v>780000000</v>
      </c>
      <c r="AQ78" s="9"/>
      <c r="AR78" s="9">
        <v>820000000</v>
      </c>
      <c r="AS78" s="9"/>
      <c r="AT78" s="9"/>
      <c r="AU78" s="9"/>
      <c r="AV78" s="9"/>
      <c r="AW78" s="9"/>
      <c r="AX78" s="9">
        <f t="shared" si="23"/>
        <v>820000000</v>
      </c>
      <c r="AY78" s="9"/>
      <c r="AZ78" s="9">
        <v>850000000</v>
      </c>
      <c r="BA78" s="9"/>
      <c r="BB78" s="9"/>
      <c r="BC78" s="9"/>
      <c r="BD78" s="9"/>
      <c r="BE78" s="9"/>
      <c r="BF78" s="9">
        <f t="shared" si="24"/>
        <v>850000000</v>
      </c>
      <c r="BG78" s="10">
        <f t="shared" si="25"/>
        <v>3200000000</v>
      </c>
      <c r="BH78" s="1" t="e">
        <f t="shared" si="26"/>
        <v>#REF!</v>
      </c>
      <c r="BI78" s="1" t="str">
        <f t="shared" si="27"/>
        <v>bien</v>
      </c>
      <c r="BJ78" s="11">
        <f t="shared" si="28"/>
        <v>0</v>
      </c>
    </row>
    <row r="79" spans="1:62" ht="46.9" customHeight="1" x14ac:dyDescent="0.25">
      <c r="A79" s="313"/>
      <c r="B79" s="249"/>
      <c r="C79" s="297"/>
      <c r="D79" s="249"/>
      <c r="E79" s="249"/>
      <c r="F79" s="249"/>
      <c r="G79" s="249"/>
      <c r="H79" s="264"/>
      <c r="I79" s="288"/>
      <c r="J79" s="249"/>
      <c r="K79" s="249"/>
      <c r="L79" s="152" t="s">
        <v>236</v>
      </c>
      <c r="M79" s="133" t="s">
        <v>237</v>
      </c>
      <c r="N79" s="104">
        <v>16</v>
      </c>
      <c r="O79" s="101" t="s">
        <v>228</v>
      </c>
      <c r="P79" s="101" t="s">
        <v>35</v>
      </c>
      <c r="Q79" s="101" t="s">
        <v>238</v>
      </c>
      <c r="R79" s="105"/>
      <c r="S79" s="105"/>
      <c r="T79" s="105">
        <v>1800000000</v>
      </c>
      <c r="U79" s="105"/>
      <c r="V79" s="105"/>
      <c r="W79" s="105"/>
      <c r="X79" s="105"/>
      <c r="Y79" s="106">
        <f t="shared" si="0"/>
        <v>1800000000</v>
      </c>
      <c r="Z79" s="167">
        <v>12</v>
      </c>
      <c r="AA79" s="103"/>
      <c r="AB79" s="9"/>
      <c r="AC79" s="9"/>
      <c r="AD79" s="9"/>
      <c r="AE79" s="9"/>
      <c r="AF79" s="9"/>
      <c r="AG79" s="9"/>
      <c r="AH79" s="9">
        <f t="shared" si="21"/>
        <v>0</v>
      </c>
      <c r="AI79" s="9">
        <v>1800000000</v>
      </c>
      <c r="AJ79" s="9"/>
      <c r="AK79" s="9"/>
      <c r="AL79" s="9"/>
      <c r="AM79" s="9"/>
      <c r="AN79" s="9"/>
      <c r="AO79" s="9"/>
      <c r="AP79" s="9">
        <f t="shared" si="22"/>
        <v>1800000000</v>
      </c>
      <c r="AQ79" s="9"/>
      <c r="AR79" s="9"/>
      <c r="AS79" s="9"/>
      <c r="AT79" s="9"/>
      <c r="AU79" s="9"/>
      <c r="AV79" s="9"/>
      <c r="AW79" s="9"/>
      <c r="AX79" s="9">
        <f t="shared" si="23"/>
        <v>0</v>
      </c>
      <c r="AY79" s="9"/>
      <c r="AZ79" s="9"/>
      <c r="BA79" s="9"/>
      <c r="BB79" s="9"/>
      <c r="BC79" s="9"/>
      <c r="BD79" s="9"/>
      <c r="BE79" s="9"/>
      <c r="BF79" s="9">
        <f t="shared" si="24"/>
        <v>0</v>
      </c>
      <c r="BG79" s="10">
        <f t="shared" si="25"/>
        <v>1800000000</v>
      </c>
      <c r="BH79" s="1" t="e">
        <f t="shared" si="26"/>
        <v>#REF!</v>
      </c>
      <c r="BI79" s="1" t="str">
        <f t="shared" si="27"/>
        <v>bien</v>
      </c>
      <c r="BJ79" s="11">
        <f t="shared" si="28"/>
        <v>0</v>
      </c>
    </row>
    <row r="80" spans="1:62" ht="125.25" customHeight="1" x14ac:dyDescent="0.25">
      <c r="A80" s="224">
        <v>34</v>
      </c>
      <c r="B80" s="227" t="s">
        <v>851</v>
      </c>
      <c r="C80" s="223" t="s">
        <v>241</v>
      </c>
      <c r="D80" s="229">
        <v>1500000000</v>
      </c>
      <c r="E80" s="229">
        <v>923170230</v>
      </c>
      <c r="F80" s="229">
        <f t="shared" ref="F80:F81" si="29">D80+E80</f>
        <v>2423170230</v>
      </c>
      <c r="G80" s="230" t="s">
        <v>227</v>
      </c>
      <c r="H80" s="264"/>
      <c r="I80" s="288"/>
      <c r="J80" s="249"/>
      <c r="K80" s="249"/>
      <c r="L80" s="152" t="s">
        <v>239</v>
      </c>
      <c r="M80" s="133" t="s">
        <v>240</v>
      </c>
      <c r="N80" s="104">
        <v>65</v>
      </c>
      <c r="O80" s="101" t="s">
        <v>228</v>
      </c>
      <c r="P80" s="101" t="s">
        <v>40</v>
      </c>
      <c r="Q80" s="101"/>
      <c r="R80" s="105"/>
      <c r="S80" s="105"/>
      <c r="T80" s="105"/>
      <c r="U80" s="105"/>
      <c r="V80" s="105"/>
      <c r="W80" s="105"/>
      <c r="X80" s="105"/>
      <c r="Y80" s="106"/>
      <c r="Z80" s="167">
        <v>15</v>
      </c>
      <c r="AA80" s="103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10"/>
      <c r="BH80" s="1"/>
      <c r="BI80" s="1"/>
      <c r="BJ80" s="11"/>
    </row>
    <row r="81" spans="1:62" ht="91.15" customHeight="1" x14ac:dyDescent="0.25">
      <c r="A81" s="312">
        <v>35</v>
      </c>
      <c r="B81" s="300" t="s">
        <v>852</v>
      </c>
      <c r="C81" s="296" t="s">
        <v>245</v>
      </c>
      <c r="D81" s="298">
        <v>3423051693</v>
      </c>
      <c r="E81" s="298">
        <v>1511413486</v>
      </c>
      <c r="F81" s="299">
        <f t="shared" si="29"/>
        <v>4934465179</v>
      </c>
      <c r="G81" s="300" t="s">
        <v>227</v>
      </c>
      <c r="H81" s="264"/>
      <c r="I81" s="288"/>
      <c r="J81" s="268">
        <v>2.1800000000000002</v>
      </c>
      <c r="K81" s="250" t="s">
        <v>242</v>
      </c>
      <c r="L81" s="152" t="s">
        <v>243</v>
      </c>
      <c r="M81" s="133" t="s">
        <v>244</v>
      </c>
      <c r="N81" s="104">
        <v>43</v>
      </c>
      <c r="O81" s="101" t="s">
        <v>228</v>
      </c>
      <c r="P81" s="101" t="s">
        <v>35</v>
      </c>
      <c r="Q81" s="101"/>
      <c r="R81" s="105">
        <v>201167520</v>
      </c>
      <c r="S81" s="105">
        <v>0</v>
      </c>
      <c r="T81" s="105">
        <v>800000000</v>
      </c>
      <c r="U81" s="105">
        <v>0</v>
      </c>
      <c r="V81" s="105">
        <v>0</v>
      </c>
      <c r="W81" s="105"/>
      <c r="X81" s="105">
        <v>0</v>
      </c>
      <c r="Y81" s="106">
        <f t="shared" ref="Y81:Y170" si="30">+SUM(R81:X81)</f>
        <v>1001167520</v>
      </c>
      <c r="Z81" s="167">
        <v>43</v>
      </c>
      <c r="AA81" s="103">
        <v>44400000</v>
      </c>
      <c r="AB81" s="9"/>
      <c r="AC81" s="9"/>
      <c r="AD81" s="9"/>
      <c r="AE81" s="9"/>
      <c r="AF81" s="9"/>
      <c r="AG81" s="9"/>
      <c r="AH81" s="9">
        <f t="shared" ref="AH81:AH101" si="31">+SUM(AA81:AG81)</f>
        <v>44400000</v>
      </c>
      <c r="AI81" s="9">
        <v>49728000</v>
      </c>
      <c r="AJ81" s="9"/>
      <c r="AK81" s="9">
        <v>300000000</v>
      </c>
      <c r="AL81" s="9"/>
      <c r="AM81" s="9"/>
      <c r="AN81" s="9"/>
      <c r="AO81" s="9"/>
      <c r="AP81" s="9">
        <f t="shared" ref="AP81:AP101" si="32">+SUM(AI81:AO81)</f>
        <v>349728000</v>
      </c>
      <c r="AQ81" s="9">
        <v>52214400</v>
      </c>
      <c r="AR81" s="9"/>
      <c r="AS81" s="9">
        <v>300000000</v>
      </c>
      <c r="AT81" s="9"/>
      <c r="AU81" s="9"/>
      <c r="AV81" s="9"/>
      <c r="AW81" s="9"/>
      <c r="AX81" s="9">
        <f t="shared" ref="AX81:AX101" si="33">+SUM(AQ81:AW81)</f>
        <v>352214400</v>
      </c>
      <c r="AY81" s="9">
        <v>54825120</v>
      </c>
      <c r="AZ81" s="9"/>
      <c r="BA81" s="9">
        <v>200000000</v>
      </c>
      <c r="BB81" s="9"/>
      <c r="BC81" s="9"/>
      <c r="BD81" s="9"/>
      <c r="BE81" s="9"/>
      <c r="BF81" s="9">
        <f t="shared" ref="BF81:BF101" si="34">+SUM(AY81:BE81)</f>
        <v>254825120</v>
      </c>
      <c r="BG81" s="10">
        <f t="shared" ref="BG81:BG101" si="35">+AH81+AP81+AX81+BF81</f>
        <v>1001167520</v>
      </c>
      <c r="BH81" s="1" t="e">
        <f t="shared" ref="BH81:BH101" si="36">+IF(#REF!=N81,"bien","revisar")</f>
        <v>#REF!</v>
      </c>
      <c r="BI81" s="1" t="str">
        <f t="shared" ref="BI81:BI101" si="37">+IF(Y81=BG81,"bien","revisar")</f>
        <v>bien</v>
      </c>
      <c r="BJ81" s="11">
        <f t="shared" ref="BJ81:BJ101" si="38">+BG81-Y81</f>
        <v>0</v>
      </c>
    </row>
    <row r="82" spans="1:62" ht="38.450000000000003" customHeight="1" x14ac:dyDescent="0.25">
      <c r="A82" s="313"/>
      <c r="B82" s="249"/>
      <c r="C82" s="297"/>
      <c r="D82" s="249"/>
      <c r="E82" s="249"/>
      <c r="F82" s="249"/>
      <c r="G82" s="249"/>
      <c r="H82" s="264"/>
      <c r="I82" s="288"/>
      <c r="J82" s="249"/>
      <c r="K82" s="249"/>
      <c r="L82" s="152" t="s">
        <v>246</v>
      </c>
      <c r="M82" s="133" t="s">
        <v>247</v>
      </c>
      <c r="N82" s="104">
        <v>43</v>
      </c>
      <c r="O82" s="101" t="s">
        <v>228</v>
      </c>
      <c r="P82" s="101" t="s">
        <v>35</v>
      </c>
      <c r="Q82" s="101"/>
      <c r="R82" s="105"/>
      <c r="S82" s="105">
        <v>171964000</v>
      </c>
      <c r="T82" s="105">
        <v>0</v>
      </c>
      <c r="U82" s="105">
        <v>0</v>
      </c>
      <c r="V82" s="105">
        <v>0</v>
      </c>
      <c r="W82" s="105"/>
      <c r="X82" s="105">
        <v>0</v>
      </c>
      <c r="Y82" s="106">
        <f t="shared" si="30"/>
        <v>171964000</v>
      </c>
      <c r="Z82" s="167">
        <v>43</v>
      </c>
      <c r="AA82" s="103"/>
      <c r="AB82" s="9">
        <v>40000000</v>
      </c>
      <c r="AC82" s="9"/>
      <c r="AD82" s="9"/>
      <c r="AE82" s="9"/>
      <c r="AF82" s="9"/>
      <c r="AG82" s="9"/>
      <c r="AH82" s="9">
        <f t="shared" si="31"/>
        <v>40000000</v>
      </c>
      <c r="AI82" s="9"/>
      <c r="AJ82" s="9">
        <v>42000000</v>
      </c>
      <c r="AK82" s="9"/>
      <c r="AL82" s="9"/>
      <c r="AM82" s="9"/>
      <c r="AN82" s="9"/>
      <c r="AO82" s="9"/>
      <c r="AP82" s="9">
        <f t="shared" si="32"/>
        <v>42000000</v>
      </c>
      <c r="AQ82" s="9"/>
      <c r="AR82" s="9">
        <v>44100000</v>
      </c>
      <c r="AS82" s="9"/>
      <c r="AT82" s="9"/>
      <c r="AU82" s="9"/>
      <c r="AV82" s="9"/>
      <c r="AW82" s="9"/>
      <c r="AX82" s="9">
        <f t="shared" si="33"/>
        <v>44100000</v>
      </c>
      <c r="AY82" s="9"/>
      <c r="AZ82" s="9">
        <v>45864000</v>
      </c>
      <c r="BA82" s="9"/>
      <c r="BB82" s="9"/>
      <c r="BC82" s="9"/>
      <c r="BD82" s="9"/>
      <c r="BE82" s="9"/>
      <c r="BF82" s="9">
        <f t="shared" si="34"/>
        <v>45864000</v>
      </c>
      <c r="BG82" s="10">
        <f t="shared" si="35"/>
        <v>171964000</v>
      </c>
      <c r="BH82" s="1" t="e">
        <f t="shared" si="36"/>
        <v>#REF!</v>
      </c>
      <c r="BI82" s="1" t="str">
        <f t="shared" si="37"/>
        <v>bien</v>
      </c>
      <c r="BJ82" s="11">
        <f t="shared" si="38"/>
        <v>0</v>
      </c>
    </row>
    <row r="83" spans="1:62" ht="45.6" customHeight="1" x14ac:dyDescent="0.25">
      <c r="A83" s="313"/>
      <c r="B83" s="249"/>
      <c r="C83" s="297"/>
      <c r="D83" s="249"/>
      <c r="E83" s="249"/>
      <c r="F83" s="249"/>
      <c r="G83" s="249"/>
      <c r="H83" s="264"/>
      <c r="I83" s="288"/>
      <c r="J83" s="249"/>
      <c r="K83" s="249"/>
      <c r="L83" s="152" t="s">
        <v>248</v>
      </c>
      <c r="M83" s="133" t="s">
        <v>249</v>
      </c>
      <c r="N83" s="104">
        <v>43</v>
      </c>
      <c r="O83" s="101" t="s">
        <v>228</v>
      </c>
      <c r="P83" s="101" t="s">
        <v>35</v>
      </c>
      <c r="Q83" s="101"/>
      <c r="R83" s="105">
        <v>349777760</v>
      </c>
      <c r="S83" s="105">
        <v>346831634</v>
      </c>
      <c r="T83" s="105">
        <v>200000000</v>
      </c>
      <c r="U83" s="105">
        <v>0</v>
      </c>
      <c r="V83" s="105">
        <v>0</v>
      </c>
      <c r="W83" s="105"/>
      <c r="X83" s="105">
        <v>0</v>
      </c>
      <c r="Y83" s="106">
        <f t="shared" si="30"/>
        <v>896609394</v>
      </c>
      <c r="Z83" s="167">
        <v>43</v>
      </c>
      <c r="AA83" s="103">
        <v>77200000</v>
      </c>
      <c r="AB83" s="9">
        <v>80676923</v>
      </c>
      <c r="AC83" s="9">
        <f>+T83*0.22</f>
        <v>44000000</v>
      </c>
      <c r="AD83" s="9"/>
      <c r="AE83" s="9"/>
      <c r="AF83" s="9"/>
      <c r="AG83" s="9"/>
      <c r="AH83" s="9">
        <f t="shared" si="31"/>
        <v>201876923</v>
      </c>
      <c r="AI83" s="9">
        <v>86464000</v>
      </c>
      <c r="AJ83" s="9">
        <v>84708692</v>
      </c>
      <c r="AK83" s="9">
        <f>+T83*0.24</f>
        <v>48000000</v>
      </c>
      <c r="AL83" s="9"/>
      <c r="AM83" s="9"/>
      <c r="AN83" s="9"/>
      <c r="AO83" s="9"/>
      <c r="AP83" s="9">
        <f t="shared" si="32"/>
        <v>219172692</v>
      </c>
      <c r="AQ83" s="9">
        <v>90787200</v>
      </c>
      <c r="AR83" s="9">
        <v>88944127</v>
      </c>
      <c r="AS83" s="9">
        <f>+T83*0.26</f>
        <v>52000000</v>
      </c>
      <c r="AT83" s="9"/>
      <c r="AU83" s="9"/>
      <c r="AV83" s="9"/>
      <c r="AW83" s="9"/>
      <c r="AX83" s="9">
        <f t="shared" si="33"/>
        <v>231731327</v>
      </c>
      <c r="AY83" s="9">
        <v>95326560</v>
      </c>
      <c r="AZ83" s="9">
        <v>92501892</v>
      </c>
      <c r="BA83" s="9">
        <f>+T83*0.28</f>
        <v>56000000.000000007</v>
      </c>
      <c r="BB83" s="9"/>
      <c r="BC83" s="9"/>
      <c r="BD83" s="9"/>
      <c r="BE83" s="9"/>
      <c r="BF83" s="9">
        <f t="shared" si="34"/>
        <v>243828452</v>
      </c>
      <c r="BG83" s="10">
        <f t="shared" si="35"/>
        <v>896609394</v>
      </c>
      <c r="BH83" s="1" t="e">
        <f t="shared" si="36"/>
        <v>#REF!</v>
      </c>
      <c r="BI83" s="1" t="str">
        <f t="shared" si="37"/>
        <v>bien</v>
      </c>
      <c r="BJ83" s="16">
        <f t="shared" si="38"/>
        <v>0</v>
      </c>
    </row>
    <row r="84" spans="1:62" ht="58.9" customHeight="1" x14ac:dyDescent="0.25">
      <c r="A84" s="313"/>
      <c r="B84" s="249"/>
      <c r="C84" s="297"/>
      <c r="D84" s="249"/>
      <c r="E84" s="249"/>
      <c r="F84" s="249"/>
      <c r="G84" s="249"/>
      <c r="H84" s="264"/>
      <c r="I84" s="288"/>
      <c r="J84" s="249"/>
      <c r="K84" s="249"/>
      <c r="L84" s="152" t="s">
        <v>250</v>
      </c>
      <c r="M84" s="133" t="s">
        <v>251</v>
      </c>
      <c r="N84" s="104">
        <v>25</v>
      </c>
      <c r="O84" s="101" t="s">
        <v>228</v>
      </c>
      <c r="P84" s="101" t="s">
        <v>40</v>
      </c>
      <c r="Q84" s="101"/>
      <c r="R84" s="105">
        <v>1089556221</v>
      </c>
      <c r="S84" s="105">
        <v>0</v>
      </c>
      <c r="T84" s="105">
        <v>0</v>
      </c>
      <c r="U84" s="105">
        <v>0</v>
      </c>
      <c r="V84" s="105">
        <v>0</v>
      </c>
      <c r="W84" s="105"/>
      <c r="X84" s="105">
        <v>0</v>
      </c>
      <c r="Y84" s="106">
        <f t="shared" si="30"/>
        <v>1089556221</v>
      </c>
      <c r="Z84" s="167">
        <v>25</v>
      </c>
      <c r="AA84" s="103">
        <v>252080000</v>
      </c>
      <c r="AB84" s="9"/>
      <c r="AC84" s="9"/>
      <c r="AD84" s="9"/>
      <c r="AE84" s="9"/>
      <c r="AF84" s="9"/>
      <c r="AG84" s="9"/>
      <c r="AH84" s="9">
        <f t="shared" si="31"/>
        <v>252080000</v>
      </c>
      <c r="AI84" s="9">
        <v>266542400</v>
      </c>
      <c r="AJ84" s="9"/>
      <c r="AK84" s="9"/>
      <c r="AL84" s="9"/>
      <c r="AM84" s="9"/>
      <c r="AN84" s="9"/>
      <c r="AO84" s="9"/>
      <c r="AP84" s="9">
        <f t="shared" si="32"/>
        <v>266542400</v>
      </c>
      <c r="AQ84" s="9">
        <v>279869520</v>
      </c>
      <c r="AR84" s="9"/>
      <c r="AS84" s="9"/>
      <c r="AT84" s="9"/>
      <c r="AU84" s="9"/>
      <c r="AV84" s="9"/>
      <c r="AW84" s="9"/>
      <c r="AX84" s="9">
        <f t="shared" si="33"/>
        <v>279869520</v>
      </c>
      <c r="AY84" s="9">
        <v>291064301</v>
      </c>
      <c r="AZ84" s="9"/>
      <c r="BA84" s="9"/>
      <c r="BB84" s="9"/>
      <c r="BC84" s="9"/>
      <c r="BD84" s="9"/>
      <c r="BE84" s="9"/>
      <c r="BF84" s="9">
        <f t="shared" si="34"/>
        <v>291064301</v>
      </c>
      <c r="BG84" s="10">
        <f t="shared" si="35"/>
        <v>1089556221</v>
      </c>
      <c r="BH84" s="1" t="e">
        <f t="shared" si="36"/>
        <v>#REF!</v>
      </c>
      <c r="BI84" s="1" t="str">
        <f t="shared" si="37"/>
        <v>bien</v>
      </c>
      <c r="BJ84" s="11">
        <f t="shared" si="38"/>
        <v>0</v>
      </c>
    </row>
    <row r="85" spans="1:62" ht="130.5" customHeight="1" x14ac:dyDescent="0.25">
      <c r="A85" s="313"/>
      <c r="B85" s="249"/>
      <c r="C85" s="297"/>
      <c r="D85" s="249"/>
      <c r="E85" s="249"/>
      <c r="F85" s="249"/>
      <c r="G85" s="249"/>
      <c r="H85" s="264"/>
      <c r="I85" s="288"/>
      <c r="J85" s="249"/>
      <c r="K85" s="249"/>
      <c r="L85" s="152" t="s">
        <v>252</v>
      </c>
      <c r="M85" s="133" t="s">
        <v>253</v>
      </c>
      <c r="N85" s="104">
        <v>26</v>
      </c>
      <c r="O85" s="101" t="s">
        <v>228</v>
      </c>
      <c r="P85" s="101" t="s">
        <v>40</v>
      </c>
      <c r="Q85" s="101"/>
      <c r="R85" s="105">
        <v>226540000</v>
      </c>
      <c r="S85" s="105">
        <v>0</v>
      </c>
      <c r="T85" s="105">
        <v>500000000</v>
      </c>
      <c r="U85" s="105">
        <v>0</v>
      </c>
      <c r="V85" s="105">
        <v>0</v>
      </c>
      <c r="W85" s="105"/>
      <c r="X85" s="105">
        <v>0</v>
      </c>
      <c r="Y85" s="106">
        <f t="shared" si="30"/>
        <v>726540000</v>
      </c>
      <c r="Z85" s="167">
        <v>26</v>
      </c>
      <c r="AA85" s="103">
        <v>50000000</v>
      </c>
      <c r="AB85" s="9"/>
      <c r="AC85" s="9">
        <v>52055199</v>
      </c>
      <c r="AD85" s="9"/>
      <c r="AE85" s="9"/>
      <c r="AF85" s="9"/>
      <c r="AG85" s="9"/>
      <c r="AH85" s="9">
        <f t="shared" si="31"/>
        <v>102055199</v>
      </c>
      <c r="AI85" s="9">
        <v>56000000</v>
      </c>
      <c r="AJ85" s="9"/>
      <c r="AK85" s="9">
        <v>150000000</v>
      </c>
      <c r="AL85" s="9"/>
      <c r="AM85" s="9"/>
      <c r="AN85" s="9"/>
      <c r="AO85" s="9"/>
      <c r="AP85" s="9">
        <f t="shared" si="32"/>
        <v>206000000</v>
      </c>
      <c r="AQ85" s="9">
        <v>58800000</v>
      </c>
      <c r="AR85" s="9"/>
      <c r="AS85" s="9">
        <v>150000000</v>
      </c>
      <c r="AT85" s="9"/>
      <c r="AU85" s="9"/>
      <c r="AV85" s="9"/>
      <c r="AW85" s="9"/>
      <c r="AX85" s="9">
        <f t="shared" si="33"/>
        <v>208800000</v>
      </c>
      <c r="AY85" s="9">
        <v>61740000</v>
      </c>
      <c r="AZ85" s="9"/>
      <c r="BA85" s="9">
        <v>147944801</v>
      </c>
      <c r="BB85" s="9"/>
      <c r="BC85" s="9"/>
      <c r="BD85" s="9"/>
      <c r="BE85" s="9"/>
      <c r="BF85" s="9">
        <f t="shared" si="34"/>
        <v>209684801</v>
      </c>
      <c r="BG85" s="10">
        <f t="shared" si="35"/>
        <v>726540000</v>
      </c>
      <c r="BH85" s="1" t="e">
        <f t="shared" si="36"/>
        <v>#REF!</v>
      </c>
      <c r="BI85" s="1" t="str">
        <f t="shared" si="37"/>
        <v>bien</v>
      </c>
      <c r="BJ85" s="11">
        <f t="shared" si="38"/>
        <v>0</v>
      </c>
    </row>
    <row r="86" spans="1:62" ht="64.900000000000006" customHeight="1" x14ac:dyDescent="0.25">
      <c r="A86" s="313"/>
      <c r="B86" s="249"/>
      <c r="C86" s="297"/>
      <c r="D86" s="249"/>
      <c r="E86" s="249"/>
      <c r="F86" s="249"/>
      <c r="G86" s="249"/>
      <c r="H86" s="264"/>
      <c r="I86" s="288"/>
      <c r="J86" s="249"/>
      <c r="K86" s="249"/>
      <c r="L86" s="152" t="s">
        <v>254</v>
      </c>
      <c r="M86" s="133" t="s">
        <v>255</v>
      </c>
      <c r="N86" s="104">
        <v>43</v>
      </c>
      <c r="O86" s="101" t="s">
        <v>228</v>
      </c>
      <c r="P86" s="101" t="s">
        <v>35</v>
      </c>
      <c r="Q86" s="101" t="s">
        <v>256</v>
      </c>
      <c r="R86" s="105">
        <v>168545760</v>
      </c>
      <c r="S86" s="105">
        <v>343928000</v>
      </c>
      <c r="T86" s="105">
        <v>500000000</v>
      </c>
      <c r="U86" s="105">
        <v>0</v>
      </c>
      <c r="V86" s="105">
        <v>0</v>
      </c>
      <c r="W86" s="105"/>
      <c r="X86" s="105">
        <v>0</v>
      </c>
      <c r="Y86" s="106">
        <f t="shared" si="30"/>
        <v>1012473760</v>
      </c>
      <c r="Z86" s="167">
        <v>43</v>
      </c>
      <c r="AA86" s="103">
        <v>37200000</v>
      </c>
      <c r="AB86" s="9">
        <v>80000000</v>
      </c>
      <c r="AC86" s="9">
        <v>200000000</v>
      </c>
      <c r="AD86" s="9"/>
      <c r="AE86" s="9"/>
      <c r="AF86" s="9"/>
      <c r="AG86" s="9"/>
      <c r="AH86" s="9">
        <f t="shared" si="31"/>
        <v>317200000</v>
      </c>
      <c r="AI86" s="9">
        <v>41664000</v>
      </c>
      <c r="AJ86" s="9">
        <v>84000000</v>
      </c>
      <c r="AK86" s="9">
        <v>200000000</v>
      </c>
      <c r="AL86" s="9"/>
      <c r="AM86" s="9"/>
      <c r="AN86" s="9"/>
      <c r="AO86" s="9"/>
      <c r="AP86" s="9">
        <f t="shared" si="32"/>
        <v>325664000</v>
      </c>
      <c r="AQ86" s="9">
        <v>43747200</v>
      </c>
      <c r="AR86" s="9">
        <v>88200000</v>
      </c>
      <c r="AS86" s="9">
        <v>100000000</v>
      </c>
      <c r="AT86" s="9"/>
      <c r="AU86" s="9"/>
      <c r="AV86" s="9"/>
      <c r="AW86" s="9"/>
      <c r="AX86" s="9">
        <f t="shared" si="33"/>
        <v>231947200</v>
      </c>
      <c r="AY86" s="9">
        <v>45934560</v>
      </c>
      <c r="AZ86" s="9">
        <v>91728000</v>
      </c>
      <c r="BA86" s="9"/>
      <c r="BB86" s="9"/>
      <c r="BC86" s="9"/>
      <c r="BD86" s="9"/>
      <c r="BE86" s="9"/>
      <c r="BF86" s="9">
        <f t="shared" si="34"/>
        <v>137662560</v>
      </c>
      <c r="BG86" s="10">
        <f t="shared" si="35"/>
        <v>1012473760</v>
      </c>
      <c r="BH86" s="1" t="e">
        <f t="shared" si="36"/>
        <v>#REF!</v>
      </c>
      <c r="BI86" s="1" t="str">
        <f t="shared" si="37"/>
        <v>bien</v>
      </c>
      <c r="BJ86" s="11">
        <f t="shared" si="38"/>
        <v>0</v>
      </c>
    </row>
    <row r="87" spans="1:62" ht="132" customHeight="1" x14ac:dyDescent="0.25">
      <c r="A87" s="313"/>
      <c r="B87" s="249"/>
      <c r="C87" s="297"/>
      <c r="D87" s="249"/>
      <c r="E87" s="249"/>
      <c r="F87" s="249"/>
      <c r="G87" s="249"/>
      <c r="H87" s="264"/>
      <c r="I87" s="288"/>
      <c r="J87" s="249"/>
      <c r="K87" s="249"/>
      <c r="L87" s="152" t="s">
        <v>257</v>
      </c>
      <c r="M87" s="133" t="s">
        <v>258</v>
      </c>
      <c r="N87" s="104">
        <v>43</v>
      </c>
      <c r="O87" s="101" t="s">
        <v>228</v>
      </c>
      <c r="P87" s="101" t="s">
        <v>35</v>
      </c>
      <c r="Q87" s="101" t="s">
        <v>259</v>
      </c>
      <c r="R87" s="105">
        <v>2693326361</v>
      </c>
      <c r="S87" s="105">
        <v>988793000</v>
      </c>
      <c r="T87" s="105">
        <v>500000000</v>
      </c>
      <c r="U87" s="105">
        <v>0</v>
      </c>
      <c r="V87" s="105">
        <v>0</v>
      </c>
      <c r="W87" s="105"/>
      <c r="X87" s="105">
        <v>0</v>
      </c>
      <c r="Y87" s="106">
        <f t="shared" si="30"/>
        <v>4182119361</v>
      </c>
      <c r="Z87" s="167">
        <v>43</v>
      </c>
      <c r="AA87" s="103">
        <v>633428056</v>
      </c>
      <c r="AB87" s="9">
        <v>230000000</v>
      </c>
      <c r="AC87" s="9">
        <v>264800000</v>
      </c>
      <c r="AD87" s="9"/>
      <c r="AE87" s="9"/>
      <c r="AF87" s="9"/>
      <c r="AG87" s="9"/>
      <c r="AH87" s="9">
        <f t="shared" si="31"/>
        <v>1128228056</v>
      </c>
      <c r="AI87" s="9">
        <v>656791960</v>
      </c>
      <c r="AJ87" s="9">
        <v>241500000</v>
      </c>
      <c r="AK87" s="9">
        <v>100000000</v>
      </c>
      <c r="AL87" s="9"/>
      <c r="AM87" s="9"/>
      <c r="AN87" s="9"/>
      <c r="AO87" s="9"/>
      <c r="AP87" s="9">
        <f t="shared" si="32"/>
        <v>998291960</v>
      </c>
      <c r="AQ87" s="9">
        <v>689631558</v>
      </c>
      <c r="AR87" s="9">
        <v>253575000</v>
      </c>
      <c r="AS87" s="9">
        <v>100000000</v>
      </c>
      <c r="AT87" s="9"/>
      <c r="AU87" s="9"/>
      <c r="AV87" s="9"/>
      <c r="AW87" s="9"/>
      <c r="AX87" s="9">
        <f t="shared" si="33"/>
        <v>1043206558</v>
      </c>
      <c r="AY87" s="9">
        <v>713474789</v>
      </c>
      <c r="AZ87" s="9">
        <v>263718000</v>
      </c>
      <c r="BA87" s="9">
        <v>35199998</v>
      </c>
      <c r="BB87" s="9"/>
      <c r="BC87" s="9"/>
      <c r="BD87" s="9"/>
      <c r="BE87" s="9"/>
      <c r="BF87" s="9">
        <f t="shared" si="34"/>
        <v>1012392787</v>
      </c>
      <c r="BG87" s="10">
        <f t="shared" si="35"/>
        <v>4182119361</v>
      </c>
      <c r="BH87" s="1" t="e">
        <f t="shared" si="36"/>
        <v>#REF!</v>
      </c>
      <c r="BI87" s="1" t="str">
        <f t="shared" si="37"/>
        <v>bien</v>
      </c>
      <c r="BJ87" s="11">
        <f t="shared" si="38"/>
        <v>0</v>
      </c>
    </row>
    <row r="88" spans="1:62" ht="52.9" customHeight="1" x14ac:dyDescent="0.25">
      <c r="A88" s="313"/>
      <c r="B88" s="249"/>
      <c r="C88" s="297"/>
      <c r="D88" s="249"/>
      <c r="E88" s="249"/>
      <c r="F88" s="249"/>
      <c r="G88" s="249"/>
      <c r="H88" s="264"/>
      <c r="I88" s="288"/>
      <c r="J88" s="249"/>
      <c r="K88" s="249"/>
      <c r="L88" s="152" t="s">
        <v>260</v>
      </c>
      <c r="M88" s="133" t="s">
        <v>261</v>
      </c>
      <c r="N88" s="104">
        <v>43</v>
      </c>
      <c r="O88" s="101" t="s">
        <v>228</v>
      </c>
      <c r="P88" s="101" t="s">
        <v>35</v>
      </c>
      <c r="Q88" s="101" t="s">
        <v>256</v>
      </c>
      <c r="R88" s="105">
        <v>181232000</v>
      </c>
      <c r="S88" s="105">
        <v>85982000</v>
      </c>
      <c r="T88" s="105">
        <v>650000000</v>
      </c>
      <c r="U88" s="105">
        <v>0</v>
      </c>
      <c r="V88" s="105">
        <v>0</v>
      </c>
      <c r="W88" s="105"/>
      <c r="X88" s="105">
        <v>0</v>
      </c>
      <c r="Y88" s="106">
        <f t="shared" si="30"/>
        <v>917214000</v>
      </c>
      <c r="Z88" s="167">
        <v>43</v>
      </c>
      <c r="AA88" s="103">
        <v>40000000</v>
      </c>
      <c r="AB88" s="9">
        <v>20000000</v>
      </c>
      <c r="AC88" s="9">
        <v>20000000</v>
      </c>
      <c r="AD88" s="9"/>
      <c r="AE88" s="9"/>
      <c r="AF88" s="9"/>
      <c r="AG88" s="9"/>
      <c r="AH88" s="9">
        <f t="shared" si="31"/>
        <v>80000000</v>
      </c>
      <c r="AI88" s="9">
        <v>44800000</v>
      </c>
      <c r="AJ88" s="9">
        <v>21000000</v>
      </c>
      <c r="AK88" s="9">
        <v>210000000</v>
      </c>
      <c r="AL88" s="9"/>
      <c r="AM88" s="9"/>
      <c r="AN88" s="9"/>
      <c r="AO88" s="9"/>
      <c r="AP88" s="9">
        <f t="shared" si="32"/>
        <v>275800000</v>
      </c>
      <c r="AQ88" s="9">
        <v>47040000</v>
      </c>
      <c r="AR88" s="9">
        <v>22050000</v>
      </c>
      <c r="AS88" s="9">
        <v>210000000</v>
      </c>
      <c r="AT88" s="9"/>
      <c r="AU88" s="9"/>
      <c r="AV88" s="9"/>
      <c r="AW88" s="9"/>
      <c r="AX88" s="9">
        <f t="shared" si="33"/>
        <v>279090000</v>
      </c>
      <c r="AY88" s="9">
        <v>49392000</v>
      </c>
      <c r="AZ88" s="9">
        <v>22932000</v>
      </c>
      <c r="BA88" s="9">
        <v>210000000</v>
      </c>
      <c r="BB88" s="9"/>
      <c r="BC88" s="9"/>
      <c r="BD88" s="9"/>
      <c r="BE88" s="9"/>
      <c r="BF88" s="9">
        <f t="shared" si="34"/>
        <v>282324000</v>
      </c>
      <c r="BG88" s="10">
        <f t="shared" si="35"/>
        <v>917214000</v>
      </c>
      <c r="BH88" s="1" t="e">
        <f t="shared" si="36"/>
        <v>#REF!</v>
      </c>
      <c r="BI88" s="1" t="str">
        <f t="shared" si="37"/>
        <v>bien</v>
      </c>
      <c r="BJ88" s="11">
        <f t="shared" si="38"/>
        <v>0</v>
      </c>
    </row>
    <row r="89" spans="1:62" ht="45.6" customHeight="1" x14ac:dyDescent="0.25">
      <c r="A89" s="313"/>
      <c r="B89" s="249"/>
      <c r="C89" s="297"/>
      <c r="D89" s="249"/>
      <c r="E89" s="249"/>
      <c r="F89" s="249"/>
      <c r="G89" s="249"/>
      <c r="H89" s="264"/>
      <c r="I89" s="288"/>
      <c r="J89" s="249"/>
      <c r="K89" s="249"/>
      <c r="L89" s="152" t="s">
        <v>262</v>
      </c>
      <c r="M89" s="133" t="s">
        <v>263</v>
      </c>
      <c r="N89" s="104">
        <v>4</v>
      </c>
      <c r="O89" s="101" t="s">
        <v>228</v>
      </c>
      <c r="P89" s="101" t="s">
        <v>40</v>
      </c>
      <c r="Q89" s="101"/>
      <c r="R89" s="105"/>
      <c r="S89" s="105">
        <v>171964000</v>
      </c>
      <c r="T89" s="105">
        <v>350000000</v>
      </c>
      <c r="U89" s="105">
        <v>0</v>
      </c>
      <c r="V89" s="105">
        <v>0</v>
      </c>
      <c r="W89" s="105"/>
      <c r="X89" s="105">
        <v>0</v>
      </c>
      <c r="Y89" s="106">
        <f t="shared" si="30"/>
        <v>521964000</v>
      </c>
      <c r="Z89" s="167">
        <v>1</v>
      </c>
      <c r="AA89" s="103"/>
      <c r="AB89" s="9">
        <v>40000000</v>
      </c>
      <c r="AC89" s="9"/>
      <c r="AD89" s="9"/>
      <c r="AE89" s="9"/>
      <c r="AF89" s="9"/>
      <c r="AG89" s="9"/>
      <c r="AH89" s="9">
        <f t="shared" si="31"/>
        <v>40000000</v>
      </c>
      <c r="AI89" s="9"/>
      <c r="AJ89" s="9">
        <v>42000000</v>
      </c>
      <c r="AK89" s="9">
        <v>120000000</v>
      </c>
      <c r="AL89" s="9"/>
      <c r="AM89" s="9"/>
      <c r="AN89" s="9"/>
      <c r="AO89" s="9"/>
      <c r="AP89" s="9">
        <f t="shared" si="32"/>
        <v>162000000</v>
      </c>
      <c r="AQ89" s="9"/>
      <c r="AR89" s="9">
        <v>44100000</v>
      </c>
      <c r="AS89" s="9">
        <v>120000000</v>
      </c>
      <c r="AT89" s="9"/>
      <c r="AU89" s="9"/>
      <c r="AV89" s="9"/>
      <c r="AW89" s="9"/>
      <c r="AX89" s="9">
        <f t="shared" si="33"/>
        <v>164100000</v>
      </c>
      <c r="AY89" s="9"/>
      <c r="AZ89" s="9">
        <v>45864000</v>
      </c>
      <c r="BA89" s="9">
        <v>110000000</v>
      </c>
      <c r="BB89" s="9"/>
      <c r="BC89" s="9"/>
      <c r="BD89" s="9"/>
      <c r="BE89" s="9"/>
      <c r="BF89" s="9">
        <f t="shared" si="34"/>
        <v>155864000</v>
      </c>
      <c r="BG89" s="10">
        <f t="shared" si="35"/>
        <v>521964000</v>
      </c>
      <c r="BH89" s="1" t="e">
        <f t="shared" si="36"/>
        <v>#REF!</v>
      </c>
      <c r="BI89" s="1" t="str">
        <f t="shared" si="37"/>
        <v>bien</v>
      </c>
      <c r="BJ89" s="11">
        <f t="shared" si="38"/>
        <v>0</v>
      </c>
    </row>
    <row r="90" spans="1:62" ht="120.75" customHeight="1" x14ac:dyDescent="0.25">
      <c r="A90" s="313"/>
      <c r="B90" s="249"/>
      <c r="C90" s="297"/>
      <c r="D90" s="249"/>
      <c r="E90" s="249"/>
      <c r="F90" s="249"/>
      <c r="G90" s="249"/>
      <c r="H90" s="264"/>
      <c r="I90" s="288"/>
      <c r="J90" s="249"/>
      <c r="K90" s="249"/>
      <c r="L90" s="152" t="s">
        <v>264</v>
      </c>
      <c r="M90" s="133" t="s">
        <v>265</v>
      </c>
      <c r="N90" s="104">
        <v>1074</v>
      </c>
      <c r="O90" s="101" t="s">
        <v>228</v>
      </c>
      <c r="P90" s="101" t="s">
        <v>35</v>
      </c>
      <c r="Q90" s="101"/>
      <c r="R90" s="105"/>
      <c r="S90" s="105">
        <v>2721554648</v>
      </c>
      <c r="T90" s="105">
        <v>3200000000</v>
      </c>
      <c r="U90" s="105">
        <v>0</v>
      </c>
      <c r="V90" s="105">
        <v>0</v>
      </c>
      <c r="W90" s="105"/>
      <c r="X90" s="105">
        <v>0</v>
      </c>
      <c r="Y90" s="106">
        <f t="shared" si="30"/>
        <v>5921554648</v>
      </c>
      <c r="Z90" s="167">
        <v>1074</v>
      </c>
      <c r="AA90" s="103"/>
      <c r="AB90" s="9">
        <v>633052185</v>
      </c>
      <c r="AC90" s="9">
        <v>640000000</v>
      </c>
      <c r="AD90" s="9"/>
      <c r="AE90" s="9"/>
      <c r="AF90" s="9"/>
      <c r="AG90" s="9"/>
      <c r="AH90" s="9">
        <f t="shared" si="31"/>
        <v>1273052185</v>
      </c>
      <c r="AI90" s="9"/>
      <c r="AJ90" s="9">
        <v>664704794</v>
      </c>
      <c r="AK90" s="9">
        <v>853333333</v>
      </c>
      <c r="AL90" s="9"/>
      <c r="AM90" s="9"/>
      <c r="AN90" s="9"/>
      <c r="AO90" s="9"/>
      <c r="AP90" s="9">
        <f t="shared" si="32"/>
        <v>1518038127</v>
      </c>
      <c r="AQ90" s="9"/>
      <c r="AR90" s="9">
        <v>697940034</v>
      </c>
      <c r="AS90" s="9">
        <v>853333333</v>
      </c>
      <c r="AT90" s="9"/>
      <c r="AU90" s="9"/>
      <c r="AV90" s="9"/>
      <c r="AW90" s="9"/>
      <c r="AX90" s="9">
        <f t="shared" si="33"/>
        <v>1551273367</v>
      </c>
      <c r="AY90" s="9"/>
      <c r="AZ90" s="9">
        <v>725857635</v>
      </c>
      <c r="BA90" s="9">
        <v>853333334</v>
      </c>
      <c r="BB90" s="9"/>
      <c r="BC90" s="9"/>
      <c r="BD90" s="9"/>
      <c r="BE90" s="9"/>
      <c r="BF90" s="9">
        <f t="shared" si="34"/>
        <v>1579190969</v>
      </c>
      <c r="BG90" s="10">
        <f t="shared" si="35"/>
        <v>5921554648</v>
      </c>
      <c r="BH90" s="1" t="e">
        <f t="shared" si="36"/>
        <v>#REF!</v>
      </c>
      <c r="BI90" s="1" t="str">
        <f t="shared" si="37"/>
        <v>bien</v>
      </c>
      <c r="BJ90" s="11">
        <f t="shared" si="38"/>
        <v>0</v>
      </c>
    </row>
    <row r="91" spans="1:62" ht="102.75" customHeight="1" x14ac:dyDescent="0.25">
      <c r="A91" s="313"/>
      <c r="B91" s="249"/>
      <c r="C91" s="297"/>
      <c r="D91" s="249"/>
      <c r="E91" s="249"/>
      <c r="F91" s="249"/>
      <c r="G91" s="249"/>
      <c r="H91" s="264"/>
      <c r="I91" s="288"/>
      <c r="J91" s="218">
        <v>2.19</v>
      </c>
      <c r="K91" s="219" t="s">
        <v>266</v>
      </c>
      <c r="L91" s="152" t="s">
        <v>267</v>
      </c>
      <c r="M91" s="133" t="s">
        <v>268</v>
      </c>
      <c r="N91" s="104">
        <v>160</v>
      </c>
      <c r="O91" s="101" t="s">
        <v>228</v>
      </c>
      <c r="P91" s="101" t="s">
        <v>40</v>
      </c>
      <c r="Q91" s="101"/>
      <c r="R91" s="105">
        <v>113270000</v>
      </c>
      <c r="S91" s="105">
        <v>128973000</v>
      </c>
      <c r="T91" s="105">
        <v>200000000</v>
      </c>
      <c r="U91" s="105">
        <v>0</v>
      </c>
      <c r="V91" s="105">
        <v>0</v>
      </c>
      <c r="W91" s="105"/>
      <c r="X91" s="105">
        <v>0</v>
      </c>
      <c r="Y91" s="106">
        <f t="shared" si="30"/>
        <v>442243000</v>
      </c>
      <c r="Z91" s="167">
        <v>40</v>
      </c>
      <c r="AA91" s="103">
        <v>25000000</v>
      </c>
      <c r="AB91" s="9">
        <v>30000000</v>
      </c>
      <c r="AC91" s="9">
        <v>14472357</v>
      </c>
      <c r="AD91" s="9"/>
      <c r="AE91" s="9"/>
      <c r="AF91" s="9"/>
      <c r="AG91" s="9"/>
      <c r="AH91" s="9">
        <f t="shared" si="31"/>
        <v>69472357</v>
      </c>
      <c r="AI91" s="9">
        <v>28000000</v>
      </c>
      <c r="AJ91" s="9">
        <v>31500000</v>
      </c>
      <c r="AK91" s="9">
        <v>62000000</v>
      </c>
      <c r="AL91" s="9"/>
      <c r="AM91" s="9"/>
      <c r="AN91" s="9"/>
      <c r="AO91" s="9"/>
      <c r="AP91" s="9">
        <f t="shared" si="32"/>
        <v>121500000</v>
      </c>
      <c r="AQ91" s="9">
        <v>29400000</v>
      </c>
      <c r="AR91" s="9">
        <v>33075000</v>
      </c>
      <c r="AS91" s="9">
        <v>62000000</v>
      </c>
      <c r="AT91" s="9"/>
      <c r="AU91" s="9"/>
      <c r="AV91" s="9"/>
      <c r="AW91" s="9"/>
      <c r="AX91" s="9">
        <f t="shared" si="33"/>
        <v>124475000</v>
      </c>
      <c r="AY91" s="9">
        <v>30870000</v>
      </c>
      <c r="AZ91" s="9">
        <v>34398000</v>
      </c>
      <c r="BA91" s="9">
        <v>61527643</v>
      </c>
      <c r="BB91" s="9"/>
      <c r="BC91" s="9"/>
      <c r="BD91" s="9"/>
      <c r="BE91" s="9"/>
      <c r="BF91" s="9">
        <f t="shared" si="34"/>
        <v>126795643</v>
      </c>
      <c r="BG91" s="10">
        <f t="shared" si="35"/>
        <v>442243000</v>
      </c>
      <c r="BH91" s="1" t="e">
        <f t="shared" si="36"/>
        <v>#REF!</v>
      </c>
      <c r="BI91" s="1" t="str">
        <f t="shared" si="37"/>
        <v>bien</v>
      </c>
      <c r="BJ91" s="11">
        <f t="shared" si="38"/>
        <v>0</v>
      </c>
    </row>
    <row r="92" spans="1:62" ht="130.9" customHeight="1" x14ac:dyDescent="0.25">
      <c r="A92" s="313"/>
      <c r="B92" s="249"/>
      <c r="C92" s="297"/>
      <c r="D92" s="249"/>
      <c r="E92" s="249"/>
      <c r="F92" s="249"/>
      <c r="G92" s="249"/>
      <c r="H92" s="264"/>
      <c r="I92" s="288"/>
      <c r="J92" s="218">
        <v>2.2000000000000002</v>
      </c>
      <c r="K92" s="219" t="s">
        <v>269</v>
      </c>
      <c r="L92" s="152" t="s">
        <v>270</v>
      </c>
      <c r="M92" s="133" t="s">
        <v>271</v>
      </c>
      <c r="N92" s="104">
        <v>12</v>
      </c>
      <c r="O92" s="101" t="s">
        <v>228</v>
      </c>
      <c r="P92" s="101" t="s">
        <v>35</v>
      </c>
      <c r="Q92" s="101"/>
      <c r="R92" s="105">
        <v>201167520</v>
      </c>
      <c r="S92" s="105">
        <v>0</v>
      </c>
      <c r="T92" s="105">
        <v>1200000000</v>
      </c>
      <c r="U92" s="105">
        <v>0</v>
      </c>
      <c r="V92" s="105">
        <v>0</v>
      </c>
      <c r="W92" s="105"/>
      <c r="X92" s="105">
        <v>0</v>
      </c>
      <c r="Y92" s="106">
        <f t="shared" si="30"/>
        <v>1401167520</v>
      </c>
      <c r="Z92" s="167">
        <v>12</v>
      </c>
      <c r="AA92" s="103">
        <v>44400000</v>
      </c>
      <c r="AB92" s="9"/>
      <c r="AC92" s="9"/>
      <c r="AD92" s="9"/>
      <c r="AE92" s="9"/>
      <c r="AF92" s="9"/>
      <c r="AG92" s="9"/>
      <c r="AH92" s="9">
        <f t="shared" si="31"/>
        <v>44400000</v>
      </c>
      <c r="AI92" s="9">
        <v>49728000</v>
      </c>
      <c r="AJ92" s="9"/>
      <c r="AK92" s="9">
        <v>400000000</v>
      </c>
      <c r="AL92" s="9"/>
      <c r="AM92" s="9"/>
      <c r="AN92" s="9"/>
      <c r="AO92" s="9"/>
      <c r="AP92" s="9">
        <f t="shared" si="32"/>
        <v>449728000</v>
      </c>
      <c r="AQ92" s="9">
        <v>52214400</v>
      </c>
      <c r="AR92" s="9"/>
      <c r="AS92" s="9">
        <v>400000000</v>
      </c>
      <c r="AT92" s="9"/>
      <c r="AU92" s="9"/>
      <c r="AV92" s="9"/>
      <c r="AW92" s="9"/>
      <c r="AX92" s="9">
        <f t="shared" si="33"/>
        <v>452214400</v>
      </c>
      <c r="AY92" s="9">
        <v>54825120</v>
      </c>
      <c r="AZ92" s="9"/>
      <c r="BA92" s="9">
        <v>400000000</v>
      </c>
      <c r="BB92" s="9"/>
      <c r="BC92" s="9"/>
      <c r="BD92" s="9"/>
      <c r="BE92" s="9"/>
      <c r="BF92" s="9">
        <f t="shared" si="34"/>
        <v>454825120</v>
      </c>
      <c r="BG92" s="10">
        <f t="shared" si="35"/>
        <v>1401167520</v>
      </c>
      <c r="BH92" s="1" t="e">
        <f t="shared" si="36"/>
        <v>#REF!</v>
      </c>
      <c r="BI92" s="1" t="str">
        <f t="shared" si="37"/>
        <v>bien</v>
      </c>
      <c r="BJ92" s="11">
        <f t="shared" si="38"/>
        <v>0</v>
      </c>
    </row>
    <row r="93" spans="1:62" ht="83.25" customHeight="1" x14ac:dyDescent="0.25">
      <c r="A93" s="312">
        <v>36</v>
      </c>
      <c r="B93" s="300" t="s">
        <v>853</v>
      </c>
      <c r="C93" s="296" t="s">
        <v>275</v>
      </c>
      <c r="D93" s="298">
        <v>1268168300</v>
      </c>
      <c r="E93" s="298">
        <v>164809594078</v>
      </c>
      <c r="F93" s="299">
        <f>D93+E93</f>
        <v>166077762378</v>
      </c>
      <c r="G93" s="300" t="s">
        <v>227</v>
      </c>
      <c r="H93" s="264"/>
      <c r="I93" s="288"/>
      <c r="J93" s="268">
        <v>2.21</v>
      </c>
      <c r="K93" s="250" t="s">
        <v>272</v>
      </c>
      <c r="L93" s="152" t="s">
        <v>273</v>
      </c>
      <c r="M93" s="133" t="s">
        <v>274</v>
      </c>
      <c r="N93" s="104">
        <v>43</v>
      </c>
      <c r="O93" s="101" t="s">
        <v>228</v>
      </c>
      <c r="P93" s="101" t="s">
        <v>35</v>
      </c>
      <c r="Q93" s="101"/>
      <c r="R93" s="105"/>
      <c r="S93" s="105">
        <v>210607561039</v>
      </c>
      <c r="T93" s="105">
        <v>0</v>
      </c>
      <c r="U93" s="105">
        <v>0</v>
      </c>
      <c r="V93" s="105">
        <v>0</v>
      </c>
      <c r="W93" s="105"/>
      <c r="X93" s="105">
        <v>0</v>
      </c>
      <c r="Y93" s="106">
        <f t="shared" si="30"/>
        <v>210607561039</v>
      </c>
      <c r="Z93" s="167">
        <v>43</v>
      </c>
      <c r="AA93" s="103"/>
      <c r="AB93" s="9">
        <v>142539062771</v>
      </c>
      <c r="AC93" s="9"/>
      <c r="AD93" s="9"/>
      <c r="AE93" s="9"/>
      <c r="AF93" s="9"/>
      <c r="AG93" s="9"/>
      <c r="AH93" s="9">
        <f t="shared" si="31"/>
        <v>142539062771</v>
      </c>
      <c r="AI93" s="9"/>
      <c r="AJ93" s="9">
        <v>21664066922</v>
      </c>
      <c r="AK93" s="9"/>
      <c r="AL93" s="9"/>
      <c r="AM93" s="9"/>
      <c r="AN93" s="9"/>
      <c r="AO93" s="9"/>
      <c r="AP93" s="9">
        <f t="shared" si="32"/>
        <v>21664066922</v>
      </c>
      <c r="AQ93" s="9"/>
      <c r="AR93" s="9">
        <v>22747270267</v>
      </c>
      <c r="AS93" s="9"/>
      <c r="AT93" s="9"/>
      <c r="AU93" s="9"/>
      <c r="AV93" s="9"/>
      <c r="AW93" s="9"/>
      <c r="AX93" s="9">
        <f t="shared" si="33"/>
        <v>22747270267</v>
      </c>
      <c r="AY93" s="9"/>
      <c r="AZ93" s="9">
        <v>23657161079</v>
      </c>
      <c r="BA93" s="9"/>
      <c r="BB93" s="9"/>
      <c r="BC93" s="9"/>
      <c r="BD93" s="9"/>
      <c r="BE93" s="9"/>
      <c r="BF93" s="9">
        <f t="shared" si="34"/>
        <v>23657161079</v>
      </c>
      <c r="BG93" s="10">
        <f t="shared" si="35"/>
        <v>210607561039</v>
      </c>
      <c r="BH93" s="1" t="e">
        <f t="shared" si="36"/>
        <v>#REF!</v>
      </c>
      <c r="BI93" s="1" t="str">
        <f t="shared" si="37"/>
        <v>bien</v>
      </c>
      <c r="BJ93" s="11">
        <f t="shared" si="38"/>
        <v>0</v>
      </c>
    </row>
    <row r="94" spans="1:62" ht="102.75" customHeight="1" x14ac:dyDescent="0.25">
      <c r="A94" s="313"/>
      <c r="B94" s="249"/>
      <c r="C94" s="297"/>
      <c r="D94" s="249"/>
      <c r="E94" s="249"/>
      <c r="F94" s="249"/>
      <c r="G94" s="249"/>
      <c r="H94" s="264"/>
      <c r="I94" s="288"/>
      <c r="J94" s="249"/>
      <c r="K94" s="249"/>
      <c r="L94" s="152" t="s">
        <v>276</v>
      </c>
      <c r="M94" s="133" t="s">
        <v>277</v>
      </c>
      <c r="N94" s="104">
        <v>43</v>
      </c>
      <c r="O94" s="101" t="s">
        <v>228</v>
      </c>
      <c r="P94" s="101" t="s">
        <v>35</v>
      </c>
      <c r="Q94" s="101"/>
      <c r="R94" s="105"/>
      <c r="S94" s="105">
        <v>402190984321</v>
      </c>
      <c r="T94" s="105">
        <v>0</v>
      </c>
      <c r="U94" s="105">
        <v>0</v>
      </c>
      <c r="V94" s="105">
        <v>0</v>
      </c>
      <c r="W94" s="105"/>
      <c r="X94" s="105">
        <v>0</v>
      </c>
      <c r="Y94" s="106">
        <f t="shared" si="30"/>
        <v>402190984321</v>
      </c>
      <c r="Z94" s="167">
        <v>43</v>
      </c>
      <c r="AA94" s="103"/>
      <c r="AB94" s="9"/>
      <c r="AC94" s="9"/>
      <c r="AD94" s="9"/>
      <c r="AE94" s="9"/>
      <c r="AF94" s="9"/>
      <c r="AG94" s="9"/>
      <c r="AH94" s="9">
        <f t="shared" si="31"/>
        <v>0</v>
      </c>
      <c r="AI94" s="9"/>
      <c r="AJ94" s="9">
        <v>128004527156</v>
      </c>
      <c r="AK94" s="9"/>
      <c r="AL94" s="9"/>
      <c r="AM94" s="9"/>
      <c r="AN94" s="9"/>
      <c r="AO94" s="9"/>
      <c r="AP94" s="9">
        <f t="shared" si="32"/>
        <v>128004527156</v>
      </c>
      <c r="AQ94" s="9"/>
      <c r="AR94" s="9">
        <v>134403753513</v>
      </c>
      <c r="AS94" s="9"/>
      <c r="AT94" s="9"/>
      <c r="AU94" s="9"/>
      <c r="AV94" s="9"/>
      <c r="AW94" s="9"/>
      <c r="AX94" s="9">
        <f t="shared" si="33"/>
        <v>134403753513</v>
      </c>
      <c r="AY94" s="9"/>
      <c r="AZ94" s="9">
        <v>139782703652</v>
      </c>
      <c r="BA94" s="9"/>
      <c r="BB94" s="9"/>
      <c r="BC94" s="9"/>
      <c r="BD94" s="9"/>
      <c r="BE94" s="9"/>
      <c r="BF94" s="9">
        <f t="shared" si="34"/>
        <v>139782703652</v>
      </c>
      <c r="BG94" s="10">
        <f t="shared" si="35"/>
        <v>402190984321</v>
      </c>
      <c r="BH94" s="1" t="e">
        <f t="shared" si="36"/>
        <v>#REF!</v>
      </c>
      <c r="BI94" s="1" t="str">
        <f t="shared" si="37"/>
        <v>bien</v>
      </c>
      <c r="BJ94" s="11">
        <f t="shared" si="38"/>
        <v>0</v>
      </c>
    </row>
    <row r="95" spans="1:62" ht="64.900000000000006" customHeight="1" x14ac:dyDescent="0.25">
      <c r="A95" s="313"/>
      <c r="B95" s="249"/>
      <c r="C95" s="297"/>
      <c r="D95" s="249"/>
      <c r="E95" s="249"/>
      <c r="F95" s="249"/>
      <c r="G95" s="249"/>
      <c r="H95" s="264"/>
      <c r="I95" s="288"/>
      <c r="J95" s="249"/>
      <c r="K95" s="249"/>
      <c r="L95" s="152" t="s">
        <v>278</v>
      </c>
      <c r="M95" s="133" t="s">
        <v>279</v>
      </c>
      <c r="N95" s="104">
        <v>1</v>
      </c>
      <c r="O95" s="101" t="s">
        <v>228</v>
      </c>
      <c r="P95" s="101" t="s">
        <v>35</v>
      </c>
      <c r="Q95" s="101" t="s">
        <v>256</v>
      </c>
      <c r="R95" s="105"/>
      <c r="S95" s="105">
        <v>0</v>
      </c>
      <c r="T95" s="105">
        <v>750000000</v>
      </c>
      <c r="U95" s="105">
        <v>0</v>
      </c>
      <c r="V95" s="105">
        <v>0</v>
      </c>
      <c r="W95" s="105"/>
      <c r="X95" s="105">
        <v>0</v>
      </c>
      <c r="Y95" s="106">
        <f t="shared" si="30"/>
        <v>750000000</v>
      </c>
      <c r="Z95" s="167">
        <v>1</v>
      </c>
      <c r="AA95" s="103"/>
      <c r="AB95" s="9"/>
      <c r="AC95" s="9">
        <v>255000000</v>
      </c>
      <c r="AD95" s="9"/>
      <c r="AE95" s="9"/>
      <c r="AF95" s="9"/>
      <c r="AG95" s="9"/>
      <c r="AH95" s="9">
        <f t="shared" si="31"/>
        <v>255000000</v>
      </c>
      <c r="AI95" s="9"/>
      <c r="AJ95" s="9"/>
      <c r="AK95" s="9">
        <v>180000000</v>
      </c>
      <c r="AL95" s="9"/>
      <c r="AM95" s="9"/>
      <c r="AN95" s="9"/>
      <c r="AO95" s="9"/>
      <c r="AP95" s="9">
        <f t="shared" si="32"/>
        <v>180000000</v>
      </c>
      <c r="AQ95" s="9"/>
      <c r="AR95" s="9"/>
      <c r="AS95" s="9">
        <v>180000000</v>
      </c>
      <c r="AT95" s="9"/>
      <c r="AU95" s="9"/>
      <c r="AV95" s="9"/>
      <c r="AW95" s="9"/>
      <c r="AX95" s="9">
        <f t="shared" si="33"/>
        <v>180000000</v>
      </c>
      <c r="AY95" s="9"/>
      <c r="AZ95" s="9"/>
      <c r="BA95" s="9">
        <v>135000000</v>
      </c>
      <c r="BB95" s="9"/>
      <c r="BC95" s="9"/>
      <c r="BD95" s="9"/>
      <c r="BE95" s="9"/>
      <c r="BF95" s="9">
        <f t="shared" si="34"/>
        <v>135000000</v>
      </c>
      <c r="BG95" s="10">
        <f t="shared" si="35"/>
        <v>750000000</v>
      </c>
      <c r="BH95" s="1" t="e">
        <f t="shared" si="36"/>
        <v>#REF!</v>
      </c>
      <c r="BI95" s="1" t="str">
        <f t="shared" si="37"/>
        <v>bien</v>
      </c>
      <c r="BJ95" s="11">
        <f t="shared" si="38"/>
        <v>0</v>
      </c>
    </row>
    <row r="96" spans="1:62" ht="64.900000000000006" customHeight="1" x14ac:dyDescent="0.25">
      <c r="A96" s="313"/>
      <c r="B96" s="249"/>
      <c r="C96" s="297"/>
      <c r="D96" s="249"/>
      <c r="E96" s="249"/>
      <c r="F96" s="249"/>
      <c r="G96" s="249"/>
      <c r="H96" s="264"/>
      <c r="I96" s="288"/>
      <c r="J96" s="249"/>
      <c r="K96" s="249"/>
      <c r="L96" s="152" t="s">
        <v>280</v>
      </c>
      <c r="M96" s="133" t="s">
        <v>281</v>
      </c>
      <c r="N96" s="104">
        <v>1</v>
      </c>
      <c r="O96" s="101" t="s">
        <v>228</v>
      </c>
      <c r="P96" s="101" t="s">
        <v>35</v>
      </c>
      <c r="Q96" s="101" t="s">
        <v>256</v>
      </c>
      <c r="R96" s="105"/>
      <c r="S96" s="105">
        <v>859820000</v>
      </c>
      <c r="T96" s="105">
        <v>0</v>
      </c>
      <c r="U96" s="105">
        <v>0</v>
      </c>
      <c r="V96" s="105">
        <v>0</v>
      </c>
      <c r="W96" s="105"/>
      <c r="X96" s="105">
        <v>0</v>
      </c>
      <c r="Y96" s="106">
        <f t="shared" si="30"/>
        <v>859820000</v>
      </c>
      <c r="Z96" s="167">
        <v>1</v>
      </c>
      <c r="AA96" s="103"/>
      <c r="AB96" s="9">
        <v>200000000</v>
      </c>
      <c r="AC96" s="9"/>
      <c r="AD96" s="9"/>
      <c r="AE96" s="9"/>
      <c r="AF96" s="9"/>
      <c r="AG96" s="9"/>
      <c r="AH96" s="9">
        <f t="shared" si="31"/>
        <v>200000000</v>
      </c>
      <c r="AI96" s="9"/>
      <c r="AJ96" s="9">
        <v>210000000</v>
      </c>
      <c r="AK96" s="9"/>
      <c r="AL96" s="9"/>
      <c r="AM96" s="9"/>
      <c r="AN96" s="9"/>
      <c r="AO96" s="9"/>
      <c r="AP96" s="9">
        <f t="shared" si="32"/>
        <v>210000000</v>
      </c>
      <c r="AQ96" s="9"/>
      <c r="AR96" s="9">
        <v>220500000</v>
      </c>
      <c r="AS96" s="9"/>
      <c r="AT96" s="9"/>
      <c r="AU96" s="9"/>
      <c r="AV96" s="9"/>
      <c r="AW96" s="9"/>
      <c r="AX96" s="9">
        <f t="shared" si="33"/>
        <v>220500000</v>
      </c>
      <c r="AY96" s="9"/>
      <c r="AZ96" s="9">
        <v>229320000</v>
      </c>
      <c r="BA96" s="9"/>
      <c r="BB96" s="9"/>
      <c r="BC96" s="9"/>
      <c r="BD96" s="9"/>
      <c r="BE96" s="9"/>
      <c r="BF96" s="9">
        <f t="shared" si="34"/>
        <v>229320000</v>
      </c>
      <c r="BG96" s="10">
        <f t="shared" si="35"/>
        <v>859820000</v>
      </c>
      <c r="BH96" s="1" t="e">
        <f t="shared" si="36"/>
        <v>#REF!</v>
      </c>
      <c r="BI96" s="1" t="str">
        <f t="shared" si="37"/>
        <v>bien</v>
      </c>
      <c r="BJ96" s="11">
        <f t="shared" si="38"/>
        <v>0</v>
      </c>
    </row>
    <row r="97" spans="1:62" ht="64.900000000000006" customHeight="1" x14ac:dyDescent="0.25">
      <c r="A97" s="313"/>
      <c r="B97" s="249"/>
      <c r="C97" s="297"/>
      <c r="D97" s="249"/>
      <c r="E97" s="249"/>
      <c r="F97" s="249"/>
      <c r="G97" s="249"/>
      <c r="H97" s="264"/>
      <c r="I97" s="288"/>
      <c r="J97" s="249"/>
      <c r="K97" s="249"/>
      <c r="L97" s="152" t="s">
        <v>282</v>
      </c>
      <c r="M97" s="133" t="s">
        <v>283</v>
      </c>
      <c r="N97" s="104">
        <v>7</v>
      </c>
      <c r="O97" s="101" t="s">
        <v>228</v>
      </c>
      <c r="P97" s="101" t="s">
        <v>40</v>
      </c>
      <c r="Q97" s="101" t="s">
        <v>284</v>
      </c>
      <c r="R97" s="105">
        <v>2693836498</v>
      </c>
      <c r="S97" s="105">
        <v>0</v>
      </c>
      <c r="T97" s="105">
        <v>1500000000</v>
      </c>
      <c r="U97" s="105">
        <v>0</v>
      </c>
      <c r="V97" s="105">
        <v>0</v>
      </c>
      <c r="W97" s="105"/>
      <c r="X97" s="105">
        <v>0</v>
      </c>
      <c r="Y97" s="106">
        <f t="shared" si="30"/>
        <v>4193836498</v>
      </c>
      <c r="Z97" s="167">
        <v>2</v>
      </c>
      <c r="AA97" s="103">
        <v>620346094</v>
      </c>
      <c r="AB97" s="9"/>
      <c r="AC97" s="9">
        <v>215275879</v>
      </c>
      <c r="AD97" s="9"/>
      <c r="AE97" s="9"/>
      <c r="AF97" s="9"/>
      <c r="AG97" s="9"/>
      <c r="AH97" s="9">
        <f t="shared" si="31"/>
        <v>835621973</v>
      </c>
      <c r="AI97" s="9">
        <v>659926926</v>
      </c>
      <c r="AJ97" s="9"/>
      <c r="AK97" s="9">
        <v>428241374</v>
      </c>
      <c r="AL97" s="9"/>
      <c r="AM97" s="9"/>
      <c r="AN97" s="9"/>
      <c r="AO97" s="9"/>
      <c r="AP97" s="9">
        <f t="shared" si="32"/>
        <v>1088168300</v>
      </c>
      <c r="AQ97" s="9">
        <v>692923273</v>
      </c>
      <c r="AR97" s="9"/>
      <c r="AS97" s="9">
        <v>428241374</v>
      </c>
      <c r="AT97" s="9"/>
      <c r="AU97" s="9"/>
      <c r="AV97" s="9"/>
      <c r="AW97" s="9"/>
      <c r="AX97" s="9">
        <f t="shared" si="33"/>
        <v>1121164647</v>
      </c>
      <c r="AY97" s="9">
        <v>720640204</v>
      </c>
      <c r="AZ97" s="9"/>
      <c r="BA97" s="9">
        <v>428241374</v>
      </c>
      <c r="BB97" s="9"/>
      <c r="BC97" s="9"/>
      <c r="BD97" s="9"/>
      <c r="BE97" s="9"/>
      <c r="BF97" s="9">
        <f t="shared" si="34"/>
        <v>1148881578</v>
      </c>
      <c r="BG97" s="10">
        <f t="shared" si="35"/>
        <v>4193836498</v>
      </c>
      <c r="BH97" s="1" t="e">
        <f t="shared" si="36"/>
        <v>#REF!</v>
      </c>
      <c r="BI97" s="1" t="str">
        <f t="shared" si="37"/>
        <v>bien</v>
      </c>
      <c r="BJ97" s="11">
        <f t="shared" si="38"/>
        <v>0</v>
      </c>
    </row>
    <row r="98" spans="1:62" ht="49.15" customHeight="1" x14ac:dyDescent="0.25">
      <c r="A98" s="313"/>
      <c r="B98" s="249"/>
      <c r="C98" s="297"/>
      <c r="D98" s="249"/>
      <c r="E98" s="249"/>
      <c r="F98" s="249"/>
      <c r="G98" s="249"/>
      <c r="H98" s="264"/>
      <c r="I98" s="288"/>
      <c r="J98" s="249"/>
      <c r="K98" s="249"/>
      <c r="L98" s="152" t="s">
        <v>285</v>
      </c>
      <c r="M98" s="133" t="s">
        <v>286</v>
      </c>
      <c r="N98" s="104">
        <v>9200</v>
      </c>
      <c r="O98" s="101" t="s">
        <v>228</v>
      </c>
      <c r="P98" s="101" t="s">
        <v>35</v>
      </c>
      <c r="Q98" s="101" t="s">
        <v>256</v>
      </c>
      <c r="R98" s="105"/>
      <c r="S98" s="105">
        <v>61133202000</v>
      </c>
      <c r="T98" s="105">
        <v>0</v>
      </c>
      <c r="U98" s="105">
        <v>0</v>
      </c>
      <c r="V98" s="105">
        <v>0</v>
      </c>
      <c r="W98" s="105"/>
      <c r="X98" s="105">
        <v>0</v>
      </c>
      <c r="Y98" s="106">
        <f t="shared" si="30"/>
        <v>61133202000</v>
      </c>
      <c r="Z98" s="167">
        <v>9200</v>
      </c>
      <c r="AA98" s="103"/>
      <c r="AB98" s="9">
        <v>14220000000</v>
      </c>
      <c r="AC98" s="9"/>
      <c r="AD98" s="9"/>
      <c r="AE98" s="9"/>
      <c r="AF98" s="9"/>
      <c r="AG98" s="9"/>
      <c r="AH98" s="9">
        <f t="shared" si="31"/>
        <v>14220000000</v>
      </c>
      <c r="AI98" s="9"/>
      <c r="AJ98" s="9">
        <v>14931000000</v>
      </c>
      <c r="AK98" s="9"/>
      <c r="AL98" s="9"/>
      <c r="AM98" s="9"/>
      <c r="AN98" s="9"/>
      <c r="AO98" s="9"/>
      <c r="AP98" s="9">
        <f t="shared" si="32"/>
        <v>14931000000</v>
      </c>
      <c r="AQ98" s="9"/>
      <c r="AR98" s="9">
        <v>15677550000</v>
      </c>
      <c r="AS98" s="9"/>
      <c r="AT98" s="9"/>
      <c r="AU98" s="9"/>
      <c r="AV98" s="9"/>
      <c r="AW98" s="9"/>
      <c r="AX98" s="9">
        <f t="shared" si="33"/>
        <v>15677550000</v>
      </c>
      <c r="AY98" s="9"/>
      <c r="AZ98" s="9">
        <v>16304652000</v>
      </c>
      <c r="BA98" s="9"/>
      <c r="BB98" s="9"/>
      <c r="BC98" s="9"/>
      <c r="BD98" s="9"/>
      <c r="BE98" s="9"/>
      <c r="BF98" s="9">
        <f t="shared" si="34"/>
        <v>16304652000</v>
      </c>
      <c r="BG98" s="10">
        <f t="shared" si="35"/>
        <v>61133202000</v>
      </c>
      <c r="BH98" s="1" t="e">
        <f t="shared" si="36"/>
        <v>#REF!</v>
      </c>
      <c r="BI98" s="1" t="str">
        <f t="shared" si="37"/>
        <v>bien</v>
      </c>
      <c r="BJ98" s="11">
        <f t="shared" si="38"/>
        <v>0</v>
      </c>
    </row>
    <row r="99" spans="1:62" ht="76.900000000000006" customHeight="1" x14ac:dyDescent="0.25">
      <c r="A99" s="312">
        <v>37</v>
      </c>
      <c r="B99" s="300" t="s">
        <v>890</v>
      </c>
      <c r="C99" s="323" t="s">
        <v>819</v>
      </c>
      <c r="D99" s="298">
        <v>220000000000</v>
      </c>
      <c r="E99" s="298">
        <v>84000000000</v>
      </c>
      <c r="F99" s="348">
        <f>D99+E99</f>
        <v>304000000000</v>
      </c>
      <c r="G99" s="303" t="s">
        <v>293</v>
      </c>
      <c r="H99" s="264"/>
      <c r="I99" s="288"/>
      <c r="J99" s="268">
        <v>2.23</v>
      </c>
      <c r="K99" s="250" t="s">
        <v>290</v>
      </c>
      <c r="L99" s="152" t="s">
        <v>291</v>
      </c>
      <c r="M99" s="133" t="s">
        <v>292</v>
      </c>
      <c r="N99" s="104">
        <v>44</v>
      </c>
      <c r="O99" s="101" t="s">
        <v>34</v>
      </c>
      <c r="P99" s="101" t="s">
        <v>40</v>
      </c>
      <c r="Q99" s="101"/>
      <c r="R99" s="105">
        <v>645934027.11552501</v>
      </c>
      <c r="S99" s="105"/>
      <c r="T99" s="105">
        <v>0</v>
      </c>
      <c r="U99" s="105">
        <v>0</v>
      </c>
      <c r="V99" s="105">
        <v>0</v>
      </c>
      <c r="W99" s="105"/>
      <c r="X99" s="105">
        <v>0</v>
      </c>
      <c r="Y99" s="106">
        <f t="shared" si="30"/>
        <v>645934027.11552501</v>
      </c>
      <c r="Z99" s="167">
        <v>11</v>
      </c>
      <c r="AA99" s="35">
        <v>161483506.77888125</v>
      </c>
      <c r="AB99" s="32"/>
      <c r="AC99" s="32"/>
      <c r="AD99" s="32"/>
      <c r="AE99" s="32"/>
      <c r="AF99" s="32"/>
      <c r="AG99" s="32"/>
      <c r="AH99" s="9">
        <f t="shared" si="31"/>
        <v>161483506.77888125</v>
      </c>
      <c r="AI99" s="32">
        <v>161483506.77888125</v>
      </c>
      <c r="AJ99" s="32"/>
      <c r="AK99" s="32"/>
      <c r="AL99" s="32"/>
      <c r="AM99" s="32"/>
      <c r="AN99" s="32"/>
      <c r="AO99" s="32"/>
      <c r="AP99" s="9">
        <f t="shared" si="32"/>
        <v>161483506.77888125</v>
      </c>
      <c r="AQ99" s="32">
        <v>161483506.77888125</v>
      </c>
      <c r="AR99" s="32"/>
      <c r="AS99" s="32"/>
      <c r="AT99" s="32"/>
      <c r="AU99" s="32"/>
      <c r="AV99" s="32"/>
      <c r="AW99" s="32"/>
      <c r="AX99" s="9">
        <f t="shared" si="33"/>
        <v>161483506.77888125</v>
      </c>
      <c r="AY99" s="32">
        <v>161483506.77888125</v>
      </c>
      <c r="AZ99" s="32"/>
      <c r="BA99" s="32"/>
      <c r="BB99" s="32"/>
      <c r="BC99" s="32"/>
      <c r="BD99" s="32"/>
      <c r="BE99" s="32"/>
      <c r="BF99" s="9">
        <f t="shared" si="34"/>
        <v>161483506.77888125</v>
      </c>
      <c r="BG99" s="10">
        <f t="shared" si="35"/>
        <v>645934027.11552501</v>
      </c>
      <c r="BH99" s="1" t="e">
        <f t="shared" si="36"/>
        <v>#REF!</v>
      </c>
      <c r="BI99" s="1" t="str">
        <f t="shared" si="37"/>
        <v>bien</v>
      </c>
      <c r="BJ99" s="11">
        <f t="shared" si="38"/>
        <v>0</v>
      </c>
    </row>
    <row r="100" spans="1:62" ht="83.25" customHeight="1" x14ac:dyDescent="0.25">
      <c r="A100" s="313"/>
      <c r="B100" s="249"/>
      <c r="C100" s="324"/>
      <c r="D100" s="249"/>
      <c r="E100" s="249"/>
      <c r="F100" s="347"/>
      <c r="G100" s="249"/>
      <c r="H100" s="264"/>
      <c r="I100" s="288"/>
      <c r="J100" s="249"/>
      <c r="K100" s="249"/>
      <c r="L100" s="152" t="s">
        <v>294</v>
      </c>
      <c r="M100" s="133" t="s">
        <v>295</v>
      </c>
      <c r="N100" s="104">
        <v>120</v>
      </c>
      <c r="O100" s="101" t="s">
        <v>34</v>
      </c>
      <c r="P100" s="101" t="s">
        <v>40</v>
      </c>
      <c r="Q100" s="101"/>
      <c r="R100" s="105">
        <v>645934027.11552501</v>
      </c>
      <c r="S100" s="105"/>
      <c r="T100" s="105">
        <v>0</v>
      </c>
      <c r="U100" s="105">
        <v>0</v>
      </c>
      <c r="V100" s="105">
        <v>0</v>
      </c>
      <c r="W100" s="105"/>
      <c r="X100" s="105">
        <v>0</v>
      </c>
      <c r="Y100" s="106">
        <f t="shared" si="30"/>
        <v>645934027.11552501</v>
      </c>
      <c r="Z100" s="167">
        <v>30</v>
      </c>
      <c r="AA100" s="122">
        <v>161483506.77888125</v>
      </c>
      <c r="AB100" s="33"/>
      <c r="AC100" s="33"/>
      <c r="AD100" s="33"/>
      <c r="AE100" s="33"/>
      <c r="AF100" s="33"/>
      <c r="AG100" s="33"/>
      <c r="AH100" s="27">
        <f t="shared" si="31"/>
        <v>161483506.77888125</v>
      </c>
      <c r="AI100" s="33">
        <v>161483506.77888125</v>
      </c>
      <c r="AJ100" s="33"/>
      <c r="AK100" s="33"/>
      <c r="AL100" s="33"/>
      <c r="AM100" s="33"/>
      <c r="AN100" s="33"/>
      <c r="AO100" s="33"/>
      <c r="AP100" s="27">
        <f t="shared" si="32"/>
        <v>161483506.77888125</v>
      </c>
      <c r="AQ100" s="33">
        <v>161483506.77888125</v>
      </c>
      <c r="AR100" s="33"/>
      <c r="AS100" s="33"/>
      <c r="AT100" s="33"/>
      <c r="AU100" s="33"/>
      <c r="AV100" s="33"/>
      <c r="AW100" s="33"/>
      <c r="AX100" s="27">
        <f t="shared" si="33"/>
        <v>161483506.77888125</v>
      </c>
      <c r="AY100" s="33">
        <v>161483506.77888125</v>
      </c>
      <c r="AZ100" s="33"/>
      <c r="BA100" s="33"/>
      <c r="BB100" s="33"/>
      <c r="BC100" s="33"/>
      <c r="BD100" s="33"/>
      <c r="BE100" s="33"/>
      <c r="BF100" s="27">
        <f t="shared" si="34"/>
        <v>161483506.77888125</v>
      </c>
      <c r="BG100" s="28">
        <f t="shared" si="35"/>
        <v>645934027.11552501</v>
      </c>
      <c r="BH100" s="1" t="e">
        <f t="shared" si="36"/>
        <v>#REF!</v>
      </c>
      <c r="BI100" s="1" t="str">
        <f t="shared" si="37"/>
        <v>bien</v>
      </c>
      <c r="BJ100" s="11">
        <f t="shared" si="38"/>
        <v>0</v>
      </c>
    </row>
    <row r="101" spans="1:62" ht="56.25" customHeight="1" x14ac:dyDescent="0.25">
      <c r="A101" s="313"/>
      <c r="B101" s="249"/>
      <c r="C101" s="324"/>
      <c r="D101" s="249"/>
      <c r="E101" s="249"/>
      <c r="F101" s="347"/>
      <c r="G101" s="249"/>
      <c r="H101" s="264"/>
      <c r="I101" s="288"/>
      <c r="J101" s="218">
        <v>2.2400000000000002</v>
      </c>
      <c r="K101" s="219" t="s">
        <v>296</v>
      </c>
      <c r="L101" s="152" t="s">
        <v>297</v>
      </c>
      <c r="M101" s="133" t="s">
        <v>298</v>
      </c>
      <c r="N101" s="104">
        <v>1</v>
      </c>
      <c r="O101" s="101" t="s">
        <v>34</v>
      </c>
      <c r="P101" s="101" t="s">
        <v>35</v>
      </c>
      <c r="Q101" s="101"/>
      <c r="R101" s="105"/>
      <c r="S101" s="105">
        <f>308188559163.95-833000000-49000</f>
        <v>307355510163.95001</v>
      </c>
      <c r="T101" s="105">
        <v>0</v>
      </c>
      <c r="U101" s="105">
        <v>0</v>
      </c>
      <c r="V101" s="105">
        <f>765510749421.968</f>
        <v>765510749421.96802</v>
      </c>
      <c r="W101" s="105"/>
      <c r="X101" s="105">
        <v>0</v>
      </c>
      <c r="Y101" s="106">
        <f t="shared" si="30"/>
        <v>1072866259585.918</v>
      </c>
      <c r="Z101" s="167">
        <v>1</v>
      </c>
      <c r="AA101" s="123">
        <f>+R101/4</f>
        <v>0</v>
      </c>
      <c r="AB101" s="32">
        <f>+S101*0.22</f>
        <v>67618212236.069</v>
      </c>
      <c r="AC101" s="35"/>
      <c r="AD101" s="32"/>
      <c r="AE101" s="32">
        <f>+V101*0.22</f>
        <v>168412364872.83298</v>
      </c>
      <c r="AF101" s="32"/>
      <c r="AG101" s="32"/>
      <c r="AH101" s="9">
        <f t="shared" si="31"/>
        <v>236030577108.90198</v>
      </c>
      <c r="AI101" s="32"/>
      <c r="AJ101" s="34">
        <f>+S101*0.24</f>
        <v>73765322439.348007</v>
      </c>
      <c r="AK101" s="35"/>
      <c r="AL101" s="32"/>
      <c r="AM101" s="32">
        <f>+V101*0.24</f>
        <v>183722579861.27231</v>
      </c>
      <c r="AN101" s="32"/>
      <c r="AO101" s="32"/>
      <c r="AP101" s="9">
        <f t="shared" si="32"/>
        <v>257487902300.6203</v>
      </c>
      <c r="AQ101" s="32"/>
      <c r="AR101" s="34">
        <f>+S101*0.26</f>
        <v>79912432642.626999</v>
      </c>
      <c r="AS101" s="35"/>
      <c r="AT101" s="32"/>
      <c r="AU101" s="32">
        <f>+V101*0.26</f>
        <v>199032794849.7117</v>
      </c>
      <c r="AV101" s="32"/>
      <c r="AW101" s="32"/>
      <c r="AX101" s="9">
        <f t="shared" si="33"/>
        <v>278945227492.33868</v>
      </c>
      <c r="AY101" s="32"/>
      <c r="AZ101" s="34">
        <f>+S101*0.28</f>
        <v>86059542845.906006</v>
      </c>
      <c r="BA101" s="35"/>
      <c r="BB101" s="32"/>
      <c r="BC101" s="32">
        <f>+V101*0.28</f>
        <v>214343009838.15106</v>
      </c>
      <c r="BD101" s="32"/>
      <c r="BE101" s="32"/>
      <c r="BF101" s="9">
        <f t="shared" si="34"/>
        <v>300402552684.05707</v>
      </c>
      <c r="BG101" s="9">
        <f t="shared" si="35"/>
        <v>1072866259585.918</v>
      </c>
      <c r="BH101" s="1" t="e">
        <f t="shared" si="36"/>
        <v>#REF!</v>
      </c>
      <c r="BI101" s="1" t="str">
        <f t="shared" si="37"/>
        <v>bien</v>
      </c>
      <c r="BJ101" s="11">
        <f t="shared" si="38"/>
        <v>0</v>
      </c>
    </row>
    <row r="102" spans="1:62" ht="115.5" customHeight="1" x14ac:dyDescent="0.25">
      <c r="A102" s="312">
        <v>38</v>
      </c>
      <c r="B102" s="300" t="s">
        <v>891</v>
      </c>
      <c r="C102" s="323" t="s">
        <v>820</v>
      </c>
      <c r="D102" s="298">
        <v>2400000000</v>
      </c>
      <c r="E102" s="298">
        <v>3400000000</v>
      </c>
      <c r="F102" s="348">
        <f>D102+E102</f>
        <v>5800000000</v>
      </c>
      <c r="G102" s="303" t="s">
        <v>293</v>
      </c>
      <c r="H102" s="264"/>
      <c r="I102" s="288"/>
      <c r="J102" s="218">
        <v>2.2200000000000002</v>
      </c>
      <c r="K102" s="219" t="s">
        <v>287</v>
      </c>
      <c r="L102" s="152" t="s">
        <v>288</v>
      </c>
      <c r="M102" s="133" t="s">
        <v>289</v>
      </c>
      <c r="N102" s="104">
        <v>15</v>
      </c>
      <c r="O102" s="101" t="s">
        <v>34</v>
      </c>
      <c r="P102" s="101" t="s">
        <v>35</v>
      </c>
      <c r="Q102" s="101"/>
      <c r="R102" s="105">
        <v>669157842.41830921</v>
      </c>
      <c r="S102" s="105">
        <v>1200000000</v>
      </c>
      <c r="T102" s="105">
        <v>0</v>
      </c>
      <c r="U102" s="105">
        <v>0</v>
      </c>
      <c r="V102" s="105">
        <v>0</v>
      </c>
      <c r="W102" s="105"/>
      <c r="X102" s="105">
        <v>0</v>
      </c>
      <c r="Y102" s="106">
        <f t="shared" si="30"/>
        <v>1869157842.4183092</v>
      </c>
      <c r="Z102" s="167">
        <v>4</v>
      </c>
      <c r="AA102" s="124"/>
      <c r="AB102" s="32"/>
      <c r="AC102" s="37"/>
      <c r="AD102" s="38"/>
      <c r="AE102" s="38"/>
      <c r="AF102" s="38"/>
      <c r="AG102" s="38"/>
      <c r="AH102" s="29"/>
      <c r="AI102" s="38"/>
      <c r="AJ102" s="36"/>
      <c r="AK102" s="37"/>
      <c r="AL102" s="38"/>
      <c r="AM102" s="38"/>
      <c r="AN102" s="38"/>
      <c r="AO102" s="38"/>
      <c r="AP102" s="29"/>
      <c r="AQ102" s="38"/>
      <c r="AR102" s="36"/>
      <c r="AS102" s="37"/>
      <c r="AT102" s="38"/>
      <c r="AU102" s="38"/>
      <c r="AV102" s="38"/>
      <c r="AW102" s="38"/>
      <c r="AX102" s="29"/>
      <c r="AY102" s="38"/>
      <c r="AZ102" s="36"/>
      <c r="BA102" s="37"/>
      <c r="BB102" s="38"/>
      <c r="BC102" s="38"/>
      <c r="BD102" s="38"/>
      <c r="BE102" s="38"/>
      <c r="BF102" s="29"/>
      <c r="BG102" s="30"/>
      <c r="BH102" s="1"/>
      <c r="BI102" s="1"/>
      <c r="BJ102" s="11"/>
    </row>
    <row r="103" spans="1:62" ht="96.75" customHeight="1" x14ac:dyDescent="0.25">
      <c r="A103" s="313"/>
      <c r="B103" s="249"/>
      <c r="C103" s="323"/>
      <c r="D103" s="249"/>
      <c r="E103" s="249"/>
      <c r="F103" s="347"/>
      <c r="G103" s="249"/>
      <c r="H103" s="264"/>
      <c r="I103" s="288"/>
      <c r="J103" s="218">
        <v>2.25</v>
      </c>
      <c r="K103" s="219" t="s">
        <v>299</v>
      </c>
      <c r="L103" s="152" t="s">
        <v>300</v>
      </c>
      <c r="M103" s="133" t="s">
        <v>301</v>
      </c>
      <c r="N103" s="104">
        <v>4</v>
      </c>
      <c r="O103" s="101" t="s">
        <v>34</v>
      </c>
      <c r="P103" s="101" t="s">
        <v>35</v>
      </c>
      <c r="Q103" s="101"/>
      <c r="R103" s="105"/>
      <c r="S103" s="105">
        <v>240000000</v>
      </c>
      <c r="T103" s="105"/>
      <c r="U103" s="105"/>
      <c r="V103" s="105"/>
      <c r="W103" s="105"/>
      <c r="X103" s="105"/>
      <c r="Y103" s="106">
        <f t="shared" si="30"/>
        <v>240000000</v>
      </c>
      <c r="Z103" s="167">
        <v>1</v>
      </c>
      <c r="AA103" s="124">
        <v>0</v>
      </c>
      <c r="AB103" s="32">
        <v>60000000</v>
      </c>
      <c r="AC103" s="40"/>
      <c r="AD103" s="41"/>
      <c r="AE103" s="41"/>
      <c r="AF103" s="41"/>
      <c r="AG103" s="41"/>
      <c r="AH103" s="29">
        <f t="shared" ref="AH103:AH121" si="39">+SUM(AA103:AG103)</f>
        <v>60000000</v>
      </c>
      <c r="AI103" s="41">
        <v>0</v>
      </c>
      <c r="AJ103" s="39">
        <v>60000000</v>
      </c>
      <c r="AK103" s="40"/>
      <c r="AL103" s="41"/>
      <c r="AM103" s="41"/>
      <c r="AN103" s="41"/>
      <c r="AO103" s="41"/>
      <c r="AP103" s="29">
        <f t="shared" ref="AP103:AP121" si="40">+SUM(AI103:AO103)</f>
        <v>60000000</v>
      </c>
      <c r="AQ103" s="41">
        <v>0</v>
      </c>
      <c r="AR103" s="39">
        <v>60000000</v>
      </c>
      <c r="AS103" s="40"/>
      <c r="AT103" s="41"/>
      <c r="AU103" s="41"/>
      <c r="AV103" s="41"/>
      <c r="AW103" s="41"/>
      <c r="AX103" s="29">
        <f t="shared" ref="AX103:AX121" si="41">+SUM(AQ103:AW103)</f>
        <v>60000000</v>
      </c>
      <c r="AY103" s="41">
        <v>0</v>
      </c>
      <c r="AZ103" s="39">
        <v>60000000</v>
      </c>
      <c r="BA103" s="40"/>
      <c r="BB103" s="41"/>
      <c r="BC103" s="41"/>
      <c r="BD103" s="41"/>
      <c r="BE103" s="41"/>
      <c r="BF103" s="29">
        <f t="shared" ref="BF103:BF121" si="42">+SUM(AY103:BE103)</f>
        <v>60000000</v>
      </c>
      <c r="BG103" s="30">
        <f t="shared" ref="BG103:BG121" si="43">+AH103+AP103+AX103+BF103</f>
        <v>240000000</v>
      </c>
      <c r="BH103" s="1" t="e">
        <f t="shared" ref="BH103:BH121" si="44">+IF(#REF!=N103,"bien","revisar")</f>
        <v>#REF!</v>
      </c>
      <c r="BI103" s="1" t="str">
        <f t="shared" ref="BI103:BI121" si="45">+IF(Y103=BG103,"bien","revisar")</f>
        <v>bien</v>
      </c>
      <c r="BJ103" s="11">
        <f t="shared" ref="BJ103:BJ121" si="46">+BG103-Y103</f>
        <v>0</v>
      </c>
    </row>
    <row r="104" spans="1:62" ht="76.900000000000006" customHeight="1" x14ac:dyDescent="0.25">
      <c r="A104" s="313"/>
      <c r="B104" s="249"/>
      <c r="C104" s="323"/>
      <c r="D104" s="249"/>
      <c r="E104" s="249"/>
      <c r="F104" s="347"/>
      <c r="G104" s="249"/>
      <c r="H104" s="264"/>
      <c r="I104" s="288"/>
      <c r="J104" s="268">
        <v>2.2599999999999998</v>
      </c>
      <c r="K104" s="250" t="s">
        <v>302</v>
      </c>
      <c r="L104" s="152" t="s">
        <v>303</v>
      </c>
      <c r="M104" s="133" t="s">
        <v>304</v>
      </c>
      <c r="N104" s="104">
        <v>4</v>
      </c>
      <c r="O104" s="101" t="s">
        <v>34</v>
      </c>
      <c r="P104" s="101" t="s">
        <v>35</v>
      </c>
      <c r="Q104" s="101"/>
      <c r="R104" s="105">
        <v>1166043502.6652122</v>
      </c>
      <c r="S104" s="105">
        <v>1400000000</v>
      </c>
      <c r="T104" s="105">
        <v>0</v>
      </c>
      <c r="U104" s="105">
        <v>0</v>
      </c>
      <c r="V104" s="105">
        <v>0</v>
      </c>
      <c r="W104" s="105"/>
      <c r="X104" s="105">
        <v>0</v>
      </c>
      <c r="Y104" s="106">
        <f t="shared" si="30"/>
        <v>2566043502.6652122</v>
      </c>
      <c r="Z104" s="167">
        <v>1</v>
      </c>
      <c r="AA104" s="123">
        <v>291510875.66630304</v>
      </c>
      <c r="AB104" s="32">
        <v>350000000</v>
      </c>
      <c r="AC104" s="35"/>
      <c r="AD104" s="32"/>
      <c r="AE104" s="32"/>
      <c r="AF104" s="32"/>
      <c r="AG104" s="32"/>
      <c r="AH104" s="9">
        <f t="shared" si="39"/>
        <v>641510875.66630304</v>
      </c>
      <c r="AI104" s="32">
        <v>291510875.66630304</v>
      </c>
      <c r="AJ104" s="34">
        <v>350000000</v>
      </c>
      <c r="AK104" s="35"/>
      <c r="AL104" s="32"/>
      <c r="AM104" s="32"/>
      <c r="AN104" s="32"/>
      <c r="AO104" s="32"/>
      <c r="AP104" s="9">
        <f t="shared" si="40"/>
        <v>641510875.66630304</v>
      </c>
      <c r="AQ104" s="32">
        <v>291510875.66630304</v>
      </c>
      <c r="AR104" s="34">
        <v>350000000</v>
      </c>
      <c r="AS104" s="35"/>
      <c r="AT104" s="32"/>
      <c r="AU104" s="32"/>
      <c r="AV104" s="32"/>
      <c r="AW104" s="32"/>
      <c r="AX104" s="9">
        <f t="shared" si="41"/>
        <v>641510875.66630304</v>
      </c>
      <c r="AY104" s="32">
        <v>291510875.66630304</v>
      </c>
      <c r="AZ104" s="34">
        <v>350000000</v>
      </c>
      <c r="BA104" s="35"/>
      <c r="BB104" s="32"/>
      <c r="BC104" s="32"/>
      <c r="BD104" s="32"/>
      <c r="BE104" s="32"/>
      <c r="BF104" s="9">
        <f t="shared" si="42"/>
        <v>641510875.66630304</v>
      </c>
      <c r="BG104" s="10">
        <f t="shared" si="43"/>
        <v>2566043502.6652122</v>
      </c>
      <c r="BH104" s="1" t="e">
        <f t="shared" si="44"/>
        <v>#REF!</v>
      </c>
      <c r="BI104" s="1" t="str">
        <f t="shared" si="45"/>
        <v>bien</v>
      </c>
      <c r="BJ104" s="11">
        <f t="shared" si="46"/>
        <v>0</v>
      </c>
    </row>
    <row r="105" spans="1:62" ht="63.75" customHeight="1" x14ac:dyDescent="0.25">
      <c r="A105" s="313"/>
      <c r="B105" s="249"/>
      <c r="C105" s="323"/>
      <c r="D105" s="249"/>
      <c r="E105" s="249"/>
      <c r="F105" s="347"/>
      <c r="G105" s="249"/>
      <c r="H105" s="264"/>
      <c r="I105" s="288"/>
      <c r="J105" s="249"/>
      <c r="K105" s="249"/>
      <c r="L105" s="152" t="s">
        <v>305</v>
      </c>
      <c r="M105" s="133" t="s">
        <v>306</v>
      </c>
      <c r="N105" s="104">
        <v>4</v>
      </c>
      <c r="O105" s="101" t="s">
        <v>34</v>
      </c>
      <c r="P105" s="101" t="s">
        <v>35</v>
      </c>
      <c r="Q105" s="101"/>
      <c r="R105" s="105">
        <v>121318438.14887759</v>
      </c>
      <c r="S105" s="105">
        <v>3600000000</v>
      </c>
      <c r="T105" s="105">
        <v>0</v>
      </c>
      <c r="U105" s="105">
        <v>0</v>
      </c>
      <c r="V105" s="105">
        <v>0</v>
      </c>
      <c r="W105" s="105"/>
      <c r="X105" s="105">
        <v>0</v>
      </c>
      <c r="Y105" s="106">
        <f t="shared" si="30"/>
        <v>3721318438.1488776</v>
      </c>
      <c r="Z105" s="167">
        <v>1</v>
      </c>
      <c r="AA105" s="123">
        <v>30329609.537219398</v>
      </c>
      <c r="AB105" s="32">
        <v>900000000</v>
      </c>
      <c r="AC105" s="35"/>
      <c r="AD105" s="32"/>
      <c r="AE105" s="32"/>
      <c r="AF105" s="32"/>
      <c r="AG105" s="32"/>
      <c r="AH105" s="9">
        <f t="shared" si="39"/>
        <v>930329609.53721941</v>
      </c>
      <c r="AI105" s="32">
        <v>30329609.537219398</v>
      </c>
      <c r="AJ105" s="34">
        <v>900000000</v>
      </c>
      <c r="AK105" s="35"/>
      <c r="AL105" s="32"/>
      <c r="AM105" s="32"/>
      <c r="AN105" s="32"/>
      <c r="AO105" s="32"/>
      <c r="AP105" s="9">
        <f t="shared" si="40"/>
        <v>930329609.53721941</v>
      </c>
      <c r="AQ105" s="32">
        <v>30329609.537219398</v>
      </c>
      <c r="AR105" s="34">
        <v>900000000</v>
      </c>
      <c r="AS105" s="35"/>
      <c r="AT105" s="32"/>
      <c r="AU105" s="32"/>
      <c r="AV105" s="32"/>
      <c r="AW105" s="32"/>
      <c r="AX105" s="9">
        <f t="shared" si="41"/>
        <v>930329609.53721941</v>
      </c>
      <c r="AY105" s="32">
        <v>30329609.537219398</v>
      </c>
      <c r="AZ105" s="34">
        <v>900000000</v>
      </c>
      <c r="BA105" s="35"/>
      <c r="BB105" s="32"/>
      <c r="BC105" s="32"/>
      <c r="BD105" s="32"/>
      <c r="BE105" s="32"/>
      <c r="BF105" s="9">
        <f t="shared" si="42"/>
        <v>930329609.53721941</v>
      </c>
      <c r="BG105" s="10">
        <f t="shared" si="43"/>
        <v>3721318438.1488776</v>
      </c>
      <c r="BH105" s="1" t="e">
        <f t="shared" si="44"/>
        <v>#REF!</v>
      </c>
      <c r="BI105" s="1" t="str">
        <f t="shared" si="45"/>
        <v>bien</v>
      </c>
      <c r="BJ105" s="11">
        <f t="shared" si="46"/>
        <v>0</v>
      </c>
    </row>
    <row r="106" spans="1:62" ht="76.900000000000006" customHeight="1" x14ac:dyDescent="0.25">
      <c r="A106" s="313"/>
      <c r="B106" s="249"/>
      <c r="C106" s="323"/>
      <c r="D106" s="249"/>
      <c r="E106" s="249"/>
      <c r="F106" s="347"/>
      <c r="G106" s="249"/>
      <c r="H106" s="264"/>
      <c r="I106" s="288"/>
      <c r="J106" s="268">
        <v>2.27</v>
      </c>
      <c r="K106" s="250" t="s">
        <v>307</v>
      </c>
      <c r="L106" s="152" t="s">
        <v>308</v>
      </c>
      <c r="M106" s="133" t="s">
        <v>309</v>
      </c>
      <c r="N106" s="104">
        <v>17</v>
      </c>
      <c r="O106" s="101" t="s">
        <v>34</v>
      </c>
      <c r="P106" s="101" t="s">
        <v>310</v>
      </c>
      <c r="Q106" s="101"/>
      <c r="R106" s="105"/>
      <c r="S106" s="105">
        <v>800000000</v>
      </c>
      <c r="T106" s="105">
        <v>0</v>
      </c>
      <c r="U106" s="105">
        <v>0</v>
      </c>
      <c r="V106" s="105">
        <v>0</v>
      </c>
      <c r="W106" s="105"/>
      <c r="X106" s="105">
        <v>0</v>
      </c>
      <c r="Y106" s="106">
        <f t="shared" si="30"/>
        <v>800000000</v>
      </c>
      <c r="Z106" s="167">
        <v>14</v>
      </c>
      <c r="AA106" s="123">
        <v>0</v>
      </c>
      <c r="AB106" s="32">
        <v>200000000</v>
      </c>
      <c r="AC106" s="35"/>
      <c r="AD106" s="32"/>
      <c r="AE106" s="32"/>
      <c r="AF106" s="32"/>
      <c r="AG106" s="32"/>
      <c r="AH106" s="9">
        <f t="shared" si="39"/>
        <v>200000000</v>
      </c>
      <c r="AI106" s="32">
        <v>0</v>
      </c>
      <c r="AJ106" s="34">
        <v>200000000</v>
      </c>
      <c r="AK106" s="35"/>
      <c r="AL106" s="32"/>
      <c r="AM106" s="32"/>
      <c r="AN106" s="32"/>
      <c r="AO106" s="32"/>
      <c r="AP106" s="9">
        <f t="shared" si="40"/>
        <v>200000000</v>
      </c>
      <c r="AQ106" s="32">
        <v>0</v>
      </c>
      <c r="AR106" s="34">
        <v>200000000</v>
      </c>
      <c r="AS106" s="35"/>
      <c r="AT106" s="32"/>
      <c r="AU106" s="32"/>
      <c r="AV106" s="32"/>
      <c r="AW106" s="32"/>
      <c r="AX106" s="9">
        <f t="shared" si="41"/>
        <v>200000000</v>
      </c>
      <c r="AY106" s="32">
        <v>0</v>
      </c>
      <c r="AZ106" s="34">
        <v>200000000</v>
      </c>
      <c r="BA106" s="35"/>
      <c r="BB106" s="32"/>
      <c r="BC106" s="32"/>
      <c r="BD106" s="32"/>
      <c r="BE106" s="32"/>
      <c r="BF106" s="9">
        <f t="shared" si="42"/>
        <v>200000000</v>
      </c>
      <c r="BG106" s="10">
        <f t="shared" si="43"/>
        <v>800000000</v>
      </c>
      <c r="BH106" s="1" t="e">
        <f t="shared" si="44"/>
        <v>#REF!</v>
      </c>
      <c r="BI106" s="1" t="str">
        <f t="shared" si="45"/>
        <v>bien</v>
      </c>
      <c r="BJ106" s="11">
        <f t="shared" si="46"/>
        <v>0</v>
      </c>
    </row>
    <row r="107" spans="1:62" ht="76.900000000000006" customHeight="1" x14ac:dyDescent="0.25">
      <c r="A107" s="313"/>
      <c r="B107" s="249"/>
      <c r="C107" s="323"/>
      <c r="D107" s="249"/>
      <c r="E107" s="249"/>
      <c r="F107" s="347"/>
      <c r="G107" s="249"/>
      <c r="H107" s="264"/>
      <c r="I107" s="288"/>
      <c r="J107" s="249"/>
      <c r="K107" s="249"/>
      <c r="L107" s="152" t="s">
        <v>311</v>
      </c>
      <c r="M107" s="133" t="s">
        <v>312</v>
      </c>
      <c r="N107" s="104">
        <v>4</v>
      </c>
      <c r="O107" s="101" t="s">
        <v>34</v>
      </c>
      <c r="P107" s="101" t="s">
        <v>35</v>
      </c>
      <c r="Q107" s="101"/>
      <c r="R107" s="105">
        <v>0</v>
      </c>
      <c r="S107" s="105">
        <v>1000000000</v>
      </c>
      <c r="T107" s="105">
        <v>0</v>
      </c>
      <c r="U107" s="105">
        <v>0</v>
      </c>
      <c r="V107" s="105">
        <v>0</v>
      </c>
      <c r="W107" s="105"/>
      <c r="X107" s="105">
        <v>0</v>
      </c>
      <c r="Y107" s="106">
        <f t="shared" si="30"/>
        <v>1000000000</v>
      </c>
      <c r="Z107" s="167">
        <v>1</v>
      </c>
      <c r="AA107" s="123">
        <v>0</v>
      </c>
      <c r="AB107" s="32">
        <v>250000000</v>
      </c>
      <c r="AC107" s="35"/>
      <c r="AD107" s="32"/>
      <c r="AE107" s="32"/>
      <c r="AF107" s="32"/>
      <c r="AG107" s="32"/>
      <c r="AH107" s="9">
        <f t="shared" si="39"/>
        <v>250000000</v>
      </c>
      <c r="AI107" s="32">
        <v>0</v>
      </c>
      <c r="AJ107" s="34">
        <v>250000000</v>
      </c>
      <c r="AK107" s="35"/>
      <c r="AL107" s="32"/>
      <c r="AM107" s="32"/>
      <c r="AN107" s="32"/>
      <c r="AO107" s="32"/>
      <c r="AP107" s="9">
        <f t="shared" si="40"/>
        <v>250000000</v>
      </c>
      <c r="AQ107" s="32">
        <v>0</v>
      </c>
      <c r="AR107" s="34">
        <v>250000000</v>
      </c>
      <c r="AS107" s="35"/>
      <c r="AT107" s="32"/>
      <c r="AU107" s="32"/>
      <c r="AV107" s="32"/>
      <c r="AW107" s="32"/>
      <c r="AX107" s="9">
        <f t="shared" si="41"/>
        <v>250000000</v>
      </c>
      <c r="AY107" s="32">
        <v>0</v>
      </c>
      <c r="AZ107" s="34">
        <v>250000000</v>
      </c>
      <c r="BA107" s="35"/>
      <c r="BB107" s="32"/>
      <c r="BC107" s="32"/>
      <c r="BD107" s="32"/>
      <c r="BE107" s="32"/>
      <c r="BF107" s="9">
        <f t="shared" si="42"/>
        <v>250000000</v>
      </c>
      <c r="BG107" s="10">
        <f t="shared" si="43"/>
        <v>1000000000</v>
      </c>
      <c r="BH107" s="1" t="e">
        <f t="shared" si="44"/>
        <v>#REF!</v>
      </c>
      <c r="BI107" s="1" t="str">
        <f t="shared" si="45"/>
        <v>bien</v>
      </c>
      <c r="BJ107" s="11">
        <f t="shared" si="46"/>
        <v>0</v>
      </c>
    </row>
    <row r="108" spans="1:62" s="107" customFormat="1" ht="76.900000000000006" customHeight="1" x14ac:dyDescent="0.25">
      <c r="A108" s="313"/>
      <c r="B108" s="249"/>
      <c r="C108" s="323"/>
      <c r="D108" s="249"/>
      <c r="E108" s="249"/>
      <c r="F108" s="347"/>
      <c r="G108" s="249"/>
      <c r="H108" s="264"/>
      <c r="I108" s="288"/>
      <c r="J108" s="291">
        <v>2.2799999999999998</v>
      </c>
      <c r="K108" s="292" t="s">
        <v>884</v>
      </c>
      <c r="L108" s="115" t="s">
        <v>882</v>
      </c>
      <c r="M108" s="136" t="s">
        <v>322</v>
      </c>
      <c r="N108" s="104">
        <v>5240</v>
      </c>
      <c r="O108" s="101" t="s">
        <v>34</v>
      </c>
      <c r="P108" s="101" t="s">
        <v>40</v>
      </c>
      <c r="Q108" s="101"/>
      <c r="R108" s="105">
        <v>343157867.90682524</v>
      </c>
      <c r="S108" s="105">
        <v>2400000000</v>
      </c>
      <c r="T108" s="105">
        <v>0</v>
      </c>
      <c r="U108" s="105">
        <v>0</v>
      </c>
      <c r="V108" s="105">
        <v>0</v>
      </c>
      <c r="W108" s="105"/>
      <c r="X108" s="105">
        <v>0</v>
      </c>
      <c r="Y108" s="106">
        <f t="shared" ref="Y108:Y109" si="47">+SUM(R108:X108)</f>
        <v>2743157867.9068251</v>
      </c>
      <c r="Z108" s="167">
        <v>1240</v>
      </c>
      <c r="AA108" s="123"/>
      <c r="AB108" s="32"/>
      <c r="AC108" s="35"/>
      <c r="AD108" s="32"/>
      <c r="AE108" s="32"/>
      <c r="AF108" s="32"/>
      <c r="AG108" s="32"/>
      <c r="AH108" s="9"/>
      <c r="AI108" s="32"/>
      <c r="AJ108" s="34"/>
      <c r="AK108" s="35"/>
      <c r="AL108" s="32"/>
      <c r="AM108" s="32"/>
      <c r="AN108" s="32"/>
      <c r="AO108" s="32"/>
      <c r="AP108" s="9"/>
      <c r="AQ108" s="32"/>
      <c r="AR108" s="34"/>
      <c r="AS108" s="35"/>
      <c r="AT108" s="32"/>
      <c r="AU108" s="32"/>
      <c r="AV108" s="32"/>
      <c r="AW108" s="32"/>
      <c r="AX108" s="9"/>
      <c r="AY108" s="32"/>
      <c r="AZ108" s="34"/>
      <c r="BA108" s="35"/>
      <c r="BB108" s="32"/>
      <c r="BC108" s="32"/>
      <c r="BD108" s="32"/>
      <c r="BE108" s="32"/>
      <c r="BF108" s="9"/>
      <c r="BG108" s="109"/>
      <c r="BH108" s="1"/>
      <c r="BI108" s="1"/>
      <c r="BJ108" s="11"/>
    </row>
    <row r="109" spans="1:62" s="107" customFormat="1" ht="76.900000000000006" customHeight="1" x14ac:dyDescent="0.25">
      <c r="A109" s="313"/>
      <c r="B109" s="249"/>
      <c r="C109" s="323"/>
      <c r="D109" s="249"/>
      <c r="E109" s="249"/>
      <c r="F109" s="347"/>
      <c r="G109" s="249"/>
      <c r="H109" s="264"/>
      <c r="I109" s="288"/>
      <c r="J109" s="291"/>
      <c r="K109" s="292"/>
      <c r="L109" s="137" t="s">
        <v>883</v>
      </c>
      <c r="M109" s="138" t="s">
        <v>323</v>
      </c>
      <c r="N109" s="104">
        <v>7000</v>
      </c>
      <c r="O109" s="101" t="s">
        <v>34</v>
      </c>
      <c r="P109" s="101" t="s">
        <v>40</v>
      </c>
      <c r="Q109" s="101"/>
      <c r="R109" s="105"/>
      <c r="S109" s="105">
        <v>3200000000</v>
      </c>
      <c r="T109" s="105"/>
      <c r="U109" s="105"/>
      <c r="V109" s="105"/>
      <c r="W109" s="105"/>
      <c r="X109" s="105"/>
      <c r="Y109" s="106">
        <f t="shared" si="47"/>
        <v>3200000000</v>
      </c>
      <c r="Z109" s="167">
        <v>1800</v>
      </c>
      <c r="AA109" s="123"/>
      <c r="AB109" s="32"/>
      <c r="AC109" s="35"/>
      <c r="AD109" s="32"/>
      <c r="AE109" s="32"/>
      <c r="AF109" s="32"/>
      <c r="AG109" s="32"/>
      <c r="AH109" s="9"/>
      <c r="AI109" s="32"/>
      <c r="AJ109" s="34"/>
      <c r="AK109" s="35"/>
      <c r="AL109" s="32"/>
      <c r="AM109" s="32"/>
      <c r="AN109" s="32"/>
      <c r="AO109" s="32"/>
      <c r="AP109" s="9"/>
      <c r="AQ109" s="32"/>
      <c r="AR109" s="34"/>
      <c r="AS109" s="35"/>
      <c r="AT109" s="32"/>
      <c r="AU109" s="32"/>
      <c r="AV109" s="32"/>
      <c r="AW109" s="32"/>
      <c r="AX109" s="9"/>
      <c r="AY109" s="32"/>
      <c r="AZ109" s="34"/>
      <c r="BA109" s="35"/>
      <c r="BB109" s="32"/>
      <c r="BC109" s="32"/>
      <c r="BD109" s="32"/>
      <c r="BE109" s="32"/>
      <c r="BF109" s="9"/>
      <c r="BG109" s="109"/>
      <c r="BH109" s="1"/>
      <c r="BI109" s="1"/>
      <c r="BJ109" s="11"/>
    </row>
    <row r="110" spans="1:62" ht="88.5" customHeight="1" x14ac:dyDescent="0.25">
      <c r="A110" s="224">
        <v>39</v>
      </c>
      <c r="B110" s="227" t="s">
        <v>892</v>
      </c>
      <c r="C110" s="223" t="s">
        <v>821</v>
      </c>
      <c r="D110" s="229">
        <v>700000000</v>
      </c>
      <c r="E110" s="229">
        <v>0</v>
      </c>
      <c r="F110" s="229">
        <f t="shared" ref="F110:F111" si="48">D110+E110</f>
        <v>700000000</v>
      </c>
      <c r="G110" s="230" t="s">
        <v>293</v>
      </c>
      <c r="H110" s="264"/>
      <c r="I110" s="288"/>
      <c r="J110" s="218">
        <v>2.2999999999999998</v>
      </c>
      <c r="K110" s="219" t="s">
        <v>325</v>
      </c>
      <c r="L110" s="152" t="s">
        <v>326</v>
      </c>
      <c r="M110" s="133" t="s">
        <v>327</v>
      </c>
      <c r="N110" s="104">
        <v>71000</v>
      </c>
      <c r="O110" s="101" t="s">
        <v>34</v>
      </c>
      <c r="P110" s="101" t="s">
        <v>40</v>
      </c>
      <c r="Q110" s="101"/>
      <c r="R110" s="105">
        <v>1035029088.4746</v>
      </c>
      <c r="S110" s="105">
        <v>0</v>
      </c>
      <c r="T110" s="105">
        <v>0</v>
      </c>
      <c r="U110" s="105">
        <v>0</v>
      </c>
      <c r="V110" s="105">
        <v>0</v>
      </c>
      <c r="W110" s="105"/>
      <c r="X110" s="105">
        <v>0</v>
      </c>
      <c r="Y110" s="106">
        <f t="shared" si="30"/>
        <v>1035029088.4746</v>
      </c>
      <c r="Z110" s="167">
        <v>20750</v>
      </c>
      <c r="AA110" s="35">
        <v>258757272.11864999</v>
      </c>
      <c r="AB110" s="41"/>
      <c r="AC110" s="32"/>
      <c r="AD110" s="32"/>
      <c r="AE110" s="32"/>
      <c r="AF110" s="32"/>
      <c r="AG110" s="32"/>
      <c r="AH110" s="9">
        <f t="shared" si="39"/>
        <v>258757272.11864999</v>
      </c>
      <c r="AI110" s="32">
        <v>258757272.11864999</v>
      </c>
      <c r="AJ110" s="32"/>
      <c r="AK110" s="32"/>
      <c r="AL110" s="32"/>
      <c r="AM110" s="32"/>
      <c r="AN110" s="32"/>
      <c r="AO110" s="32"/>
      <c r="AP110" s="9">
        <f t="shared" si="40"/>
        <v>258757272.11864999</v>
      </c>
      <c r="AQ110" s="32">
        <v>258757272.11864999</v>
      </c>
      <c r="AR110" s="32"/>
      <c r="AS110" s="32"/>
      <c r="AT110" s="32"/>
      <c r="AU110" s="32"/>
      <c r="AV110" s="32"/>
      <c r="AW110" s="32"/>
      <c r="AX110" s="9">
        <f t="shared" si="41"/>
        <v>258757272.11864999</v>
      </c>
      <c r="AY110" s="32">
        <v>258757272.11864999</v>
      </c>
      <c r="AZ110" s="32"/>
      <c r="BA110" s="32"/>
      <c r="BB110" s="32"/>
      <c r="BC110" s="32"/>
      <c r="BD110" s="32"/>
      <c r="BE110" s="32"/>
      <c r="BF110" s="9">
        <f t="shared" si="42"/>
        <v>258757272.11864999</v>
      </c>
      <c r="BG110" s="10">
        <f t="shared" si="43"/>
        <v>1035029088.4746</v>
      </c>
      <c r="BH110" s="1" t="e">
        <f t="shared" si="44"/>
        <v>#REF!</v>
      </c>
      <c r="BI110" s="1" t="str">
        <f t="shared" si="45"/>
        <v>bien</v>
      </c>
      <c r="BJ110" s="11">
        <f t="shared" si="46"/>
        <v>0</v>
      </c>
    </row>
    <row r="111" spans="1:62" ht="54.75" customHeight="1" x14ac:dyDescent="0.25">
      <c r="A111" s="312">
        <v>40</v>
      </c>
      <c r="B111" s="300" t="s">
        <v>893</v>
      </c>
      <c r="C111" s="296" t="s">
        <v>822</v>
      </c>
      <c r="D111" s="298">
        <v>1800000000</v>
      </c>
      <c r="E111" s="298">
        <v>0</v>
      </c>
      <c r="F111" s="299">
        <f t="shared" si="48"/>
        <v>1800000000</v>
      </c>
      <c r="G111" s="303" t="s">
        <v>293</v>
      </c>
      <c r="H111" s="264"/>
      <c r="I111" s="288"/>
      <c r="J111" s="268">
        <v>2.31</v>
      </c>
      <c r="K111" s="250" t="s">
        <v>328</v>
      </c>
      <c r="L111" s="152" t="s">
        <v>329</v>
      </c>
      <c r="M111" s="133" t="s">
        <v>330</v>
      </c>
      <c r="N111" s="104">
        <v>900</v>
      </c>
      <c r="O111" s="101" t="s">
        <v>34</v>
      </c>
      <c r="P111" s="101" t="s">
        <v>35</v>
      </c>
      <c r="Q111" s="101"/>
      <c r="R111" s="105">
        <v>3000599072.51617</v>
      </c>
      <c r="S111" s="105">
        <v>0</v>
      </c>
      <c r="T111" s="105">
        <v>0</v>
      </c>
      <c r="U111" s="105">
        <v>0</v>
      </c>
      <c r="V111" s="105">
        <v>0</v>
      </c>
      <c r="W111" s="105"/>
      <c r="X111" s="105">
        <v>0</v>
      </c>
      <c r="Y111" s="106">
        <f t="shared" si="30"/>
        <v>3000599072.51617</v>
      </c>
      <c r="Z111" s="167">
        <v>350</v>
      </c>
      <c r="AA111" s="35">
        <v>750149768.12904251</v>
      </c>
      <c r="AB111" s="32"/>
      <c r="AC111" s="32"/>
      <c r="AD111" s="32"/>
      <c r="AE111" s="32"/>
      <c r="AF111" s="32"/>
      <c r="AG111" s="32"/>
      <c r="AH111" s="9">
        <f t="shared" si="39"/>
        <v>750149768.12904251</v>
      </c>
      <c r="AI111" s="32">
        <v>750149768.12904251</v>
      </c>
      <c r="AJ111" s="32"/>
      <c r="AK111" s="32"/>
      <c r="AL111" s="32"/>
      <c r="AM111" s="32"/>
      <c r="AN111" s="32"/>
      <c r="AO111" s="32"/>
      <c r="AP111" s="9">
        <f t="shared" si="40"/>
        <v>750149768.12904251</v>
      </c>
      <c r="AQ111" s="32">
        <v>750149768.12904251</v>
      </c>
      <c r="AR111" s="32"/>
      <c r="AS111" s="32"/>
      <c r="AT111" s="32"/>
      <c r="AU111" s="32"/>
      <c r="AV111" s="32"/>
      <c r="AW111" s="32"/>
      <c r="AX111" s="9">
        <f t="shared" si="41"/>
        <v>750149768.12904251</v>
      </c>
      <c r="AY111" s="32">
        <v>750149768.12904251</v>
      </c>
      <c r="AZ111" s="32"/>
      <c r="BA111" s="32"/>
      <c r="BB111" s="32"/>
      <c r="BC111" s="32"/>
      <c r="BD111" s="32"/>
      <c r="BE111" s="32"/>
      <c r="BF111" s="9">
        <f t="shared" si="42"/>
        <v>750149768.12904251</v>
      </c>
      <c r="BG111" s="10">
        <f t="shared" si="43"/>
        <v>3000599072.51617</v>
      </c>
      <c r="BH111" s="1" t="e">
        <f t="shared" si="44"/>
        <v>#REF!</v>
      </c>
      <c r="BI111" s="1" t="str">
        <f t="shared" si="45"/>
        <v>bien</v>
      </c>
      <c r="BJ111" s="11">
        <f t="shared" si="46"/>
        <v>0</v>
      </c>
    </row>
    <row r="112" spans="1:62" ht="53.25" customHeight="1" x14ac:dyDescent="0.25">
      <c r="A112" s="313"/>
      <c r="B112" s="249"/>
      <c r="C112" s="297"/>
      <c r="D112" s="249"/>
      <c r="E112" s="249"/>
      <c r="F112" s="249"/>
      <c r="G112" s="249"/>
      <c r="H112" s="264"/>
      <c r="I112" s="288"/>
      <c r="J112" s="249"/>
      <c r="K112" s="249"/>
      <c r="L112" s="152" t="s">
        <v>331</v>
      </c>
      <c r="M112" s="133" t="s">
        <v>332</v>
      </c>
      <c r="N112" s="104">
        <v>2000</v>
      </c>
      <c r="O112" s="101" t="s">
        <v>34</v>
      </c>
      <c r="P112" s="101" t="s">
        <v>40</v>
      </c>
      <c r="Q112" s="101"/>
      <c r="R112" s="105">
        <v>509960102</v>
      </c>
      <c r="S112" s="105">
        <v>0</v>
      </c>
      <c r="T112" s="105">
        <v>0</v>
      </c>
      <c r="U112" s="105">
        <v>0</v>
      </c>
      <c r="V112" s="105">
        <v>0</v>
      </c>
      <c r="W112" s="105"/>
      <c r="X112" s="105">
        <v>0</v>
      </c>
      <c r="Y112" s="106">
        <f t="shared" si="30"/>
        <v>509960102</v>
      </c>
      <c r="Z112" s="167">
        <v>600</v>
      </c>
      <c r="AA112" s="35">
        <v>127490025.5</v>
      </c>
      <c r="AB112" s="32"/>
      <c r="AC112" s="32"/>
      <c r="AD112" s="32"/>
      <c r="AE112" s="32"/>
      <c r="AF112" s="32"/>
      <c r="AG112" s="32"/>
      <c r="AH112" s="9">
        <f t="shared" si="39"/>
        <v>127490025.5</v>
      </c>
      <c r="AI112" s="32">
        <v>127490025.5</v>
      </c>
      <c r="AJ112" s="32"/>
      <c r="AK112" s="32"/>
      <c r="AL112" s="32"/>
      <c r="AM112" s="32"/>
      <c r="AN112" s="32"/>
      <c r="AO112" s="32"/>
      <c r="AP112" s="9">
        <f t="shared" si="40"/>
        <v>127490025.5</v>
      </c>
      <c r="AQ112" s="32">
        <v>127490025.5</v>
      </c>
      <c r="AR112" s="32"/>
      <c r="AS112" s="32"/>
      <c r="AT112" s="32"/>
      <c r="AU112" s="32"/>
      <c r="AV112" s="32"/>
      <c r="AW112" s="32"/>
      <c r="AX112" s="9">
        <f t="shared" si="41"/>
        <v>127490025.5</v>
      </c>
      <c r="AY112" s="32">
        <v>127490025.5</v>
      </c>
      <c r="AZ112" s="32"/>
      <c r="BA112" s="32"/>
      <c r="BB112" s="32"/>
      <c r="BC112" s="32"/>
      <c r="BD112" s="32"/>
      <c r="BE112" s="32"/>
      <c r="BF112" s="9">
        <f t="shared" si="42"/>
        <v>127490025.5</v>
      </c>
      <c r="BG112" s="10">
        <f t="shared" si="43"/>
        <v>509960102</v>
      </c>
      <c r="BH112" s="1" t="e">
        <f t="shared" si="44"/>
        <v>#REF!</v>
      </c>
      <c r="BI112" s="1" t="str">
        <f t="shared" si="45"/>
        <v>bien</v>
      </c>
      <c r="BJ112" s="11">
        <f t="shared" si="46"/>
        <v>0</v>
      </c>
    </row>
    <row r="113" spans="1:62" ht="52.9" customHeight="1" x14ac:dyDescent="0.25">
      <c r="A113" s="312">
        <v>41</v>
      </c>
      <c r="B113" s="300" t="s">
        <v>894</v>
      </c>
      <c r="C113" s="296" t="s">
        <v>823</v>
      </c>
      <c r="D113" s="298">
        <v>9960000000</v>
      </c>
      <c r="E113" s="298">
        <v>0</v>
      </c>
      <c r="F113" s="299">
        <f>D113+E113</f>
        <v>9960000000</v>
      </c>
      <c r="G113" s="303" t="s">
        <v>293</v>
      </c>
      <c r="H113" s="264"/>
      <c r="I113" s="288"/>
      <c r="J113" s="268">
        <v>2.3199999999999998</v>
      </c>
      <c r="K113" s="250" t="s">
        <v>333</v>
      </c>
      <c r="L113" s="152" t="s">
        <v>334</v>
      </c>
      <c r="M113" s="133" t="s">
        <v>335</v>
      </c>
      <c r="N113" s="104">
        <v>1500</v>
      </c>
      <c r="O113" s="101" t="s">
        <v>34</v>
      </c>
      <c r="P113" s="101" t="s">
        <v>35</v>
      </c>
      <c r="Q113" s="101"/>
      <c r="R113" s="105">
        <v>4868859274.3158255</v>
      </c>
      <c r="S113" s="105">
        <v>0</v>
      </c>
      <c r="T113" s="105">
        <v>0</v>
      </c>
      <c r="U113" s="105">
        <v>0</v>
      </c>
      <c r="V113" s="105">
        <v>0</v>
      </c>
      <c r="W113" s="105"/>
      <c r="X113" s="105">
        <v>0</v>
      </c>
      <c r="Y113" s="106">
        <f t="shared" si="30"/>
        <v>4868859274.3158255</v>
      </c>
      <c r="Z113" s="167">
        <v>1500</v>
      </c>
      <c r="AA113" s="35">
        <v>1217214818.5789564</v>
      </c>
      <c r="AB113" s="32"/>
      <c r="AC113" s="32"/>
      <c r="AD113" s="32"/>
      <c r="AE113" s="32"/>
      <c r="AF113" s="32"/>
      <c r="AG113" s="32"/>
      <c r="AH113" s="9">
        <f t="shared" si="39"/>
        <v>1217214818.5789564</v>
      </c>
      <c r="AI113" s="32">
        <v>1217214818.5789564</v>
      </c>
      <c r="AJ113" s="32"/>
      <c r="AK113" s="32"/>
      <c r="AL113" s="32"/>
      <c r="AM113" s="32"/>
      <c r="AN113" s="32"/>
      <c r="AO113" s="32"/>
      <c r="AP113" s="9">
        <f t="shared" si="40"/>
        <v>1217214818.5789564</v>
      </c>
      <c r="AQ113" s="32">
        <v>1217214818.5789564</v>
      </c>
      <c r="AR113" s="32"/>
      <c r="AS113" s="32"/>
      <c r="AT113" s="32"/>
      <c r="AU113" s="32"/>
      <c r="AV113" s="32"/>
      <c r="AW113" s="32"/>
      <c r="AX113" s="9">
        <f t="shared" si="41"/>
        <v>1217214818.5789564</v>
      </c>
      <c r="AY113" s="32">
        <v>1217214818.5789564</v>
      </c>
      <c r="AZ113" s="32"/>
      <c r="BA113" s="32"/>
      <c r="BB113" s="32"/>
      <c r="BC113" s="32"/>
      <c r="BD113" s="32"/>
      <c r="BE113" s="32"/>
      <c r="BF113" s="9">
        <f t="shared" si="42"/>
        <v>1217214818.5789564</v>
      </c>
      <c r="BG113" s="10">
        <f t="shared" si="43"/>
        <v>4868859274.3158255</v>
      </c>
      <c r="BH113" s="1" t="e">
        <f t="shared" si="44"/>
        <v>#REF!</v>
      </c>
      <c r="BI113" s="1" t="str">
        <f t="shared" si="45"/>
        <v>bien</v>
      </c>
      <c r="BJ113" s="11">
        <f t="shared" si="46"/>
        <v>0</v>
      </c>
    </row>
    <row r="114" spans="1:62" ht="52.9" customHeight="1" x14ac:dyDescent="0.25">
      <c r="A114" s="313"/>
      <c r="B114" s="249"/>
      <c r="C114" s="297"/>
      <c r="D114" s="249"/>
      <c r="E114" s="249"/>
      <c r="F114" s="249"/>
      <c r="G114" s="249"/>
      <c r="H114" s="264"/>
      <c r="I114" s="288"/>
      <c r="J114" s="249"/>
      <c r="K114" s="249"/>
      <c r="L114" s="152" t="s">
        <v>336</v>
      </c>
      <c r="M114" s="133" t="s">
        <v>337</v>
      </c>
      <c r="N114" s="104">
        <v>170</v>
      </c>
      <c r="O114" s="101" t="s">
        <v>34</v>
      </c>
      <c r="P114" s="101" t="s">
        <v>35</v>
      </c>
      <c r="Q114" s="101"/>
      <c r="R114" s="105">
        <v>4868859274.3158255</v>
      </c>
      <c r="S114" s="105">
        <v>0</v>
      </c>
      <c r="T114" s="105">
        <v>0</v>
      </c>
      <c r="U114" s="105">
        <v>0</v>
      </c>
      <c r="V114" s="105">
        <v>0</v>
      </c>
      <c r="W114" s="105"/>
      <c r="X114" s="105">
        <v>0</v>
      </c>
      <c r="Y114" s="106">
        <f t="shared" si="30"/>
        <v>4868859274.3158255</v>
      </c>
      <c r="Z114" s="167">
        <v>140</v>
      </c>
      <c r="AA114" s="35">
        <v>1217214818.5789564</v>
      </c>
      <c r="AB114" s="32"/>
      <c r="AC114" s="32"/>
      <c r="AD114" s="32"/>
      <c r="AE114" s="32"/>
      <c r="AF114" s="32"/>
      <c r="AG114" s="32"/>
      <c r="AH114" s="9">
        <f t="shared" si="39"/>
        <v>1217214818.5789564</v>
      </c>
      <c r="AI114" s="32">
        <v>1217214818.5789564</v>
      </c>
      <c r="AJ114" s="32"/>
      <c r="AK114" s="32"/>
      <c r="AL114" s="32"/>
      <c r="AM114" s="32"/>
      <c r="AN114" s="32"/>
      <c r="AO114" s="32"/>
      <c r="AP114" s="9">
        <f t="shared" si="40"/>
        <v>1217214818.5789564</v>
      </c>
      <c r="AQ114" s="32">
        <v>1217214818.5789564</v>
      </c>
      <c r="AR114" s="32"/>
      <c r="AS114" s="32"/>
      <c r="AT114" s="32"/>
      <c r="AU114" s="32"/>
      <c r="AV114" s="32"/>
      <c r="AW114" s="32"/>
      <c r="AX114" s="9">
        <f t="shared" si="41"/>
        <v>1217214818.5789564</v>
      </c>
      <c r="AY114" s="32">
        <v>1217214818.5789564</v>
      </c>
      <c r="AZ114" s="32"/>
      <c r="BA114" s="32"/>
      <c r="BB114" s="32"/>
      <c r="BC114" s="32"/>
      <c r="BD114" s="32"/>
      <c r="BE114" s="32"/>
      <c r="BF114" s="9">
        <f t="shared" si="42"/>
        <v>1217214818.5789564</v>
      </c>
      <c r="BG114" s="10">
        <f t="shared" si="43"/>
        <v>4868859274.3158255</v>
      </c>
      <c r="BH114" s="1" t="e">
        <f t="shared" si="44"/>
        <v>#REF!</v>
      </c>
      <c r="BI114" s="1" t="str">
        <f t="shared" si="45"/>
        <v>bien</v>
      </c>
      <c r="BJ114" s="11">
        <f t="shared" si="46"/>
        <v>0</v>
      </c>
    </row>
    <row r="115" spans="1:62" ht="52.9" customHeight="1" x14ac:dyDescent="0.25">
      <c r="A115" s="313"/>
      <c r="B115" s="249"/>
      <c r="C115" s="297"/>
      <c r="D115" s="249"/>
      <c r="E115" s="249"/>
      <c r="F115" s="249"/>
      <c r="G115" s="249"/>
      <c r="H115" s="264"/>
      <c r="I115" s="288"/>
      <c r="J115" s="249"/>
      <c r="K115" s="249"/>
      <c r="L115" s="152" t="s">
        <v>338</v>
      </c>
      <c r="M115" s="133" t="s">
        <v>339</v>
      </c>
      <c r="N115" s="104">
        <v>3</v>
      </c>
      <c r="O115" s="101" t="s">
        <v>34</v>
      </c>
      <c r="P115" s="101" t="s">
        <v>40</v>
      </c>
      <c r="Q115" s="101"/>
      <c r="R115" s="105">
        <v>4868859274.3158255</v>
      </c>
      <c r="S115" s="105">
        <v>0</v>
      </c>
      <c r="T115" s="105">
        <v>0</v>
      </c>
      <c r="U115" s="105">
        <v>0</v>
      </c>
      <c r="V115" s="105">
        <v>0</v>
      </c>
      <c r="W115" s="105"/>
      <c r="X115" s="105">
        <v>0</v>
      </c>
      <c r="Y115" s="106">
        <f t="shared" si="30"/>
        <v>4868859274.3158255</v>
      </c>
      <c r="Z115" s="167">
        <v>1</v>
      </c>
      <c r="AA115" s="35">
        <v>1217214818.5789564</v>
      </c>
      <c r="AB115" s="32"/>
      <c r="AC115" s="32"/>
      <c r="AD115" s="32"/>
      <c r="AE115" s="32"/>
      <c r="AF115" s="32"/>
      <c r="AG115" s="32"/>
      <c r="AH115" s="9">
        <f t="shared" si="39"/>
        <v>1217214818.5789564</v>
      </c>
      <c r="AI115" s="32">
        <v>1217214818.5789564</v>
      </c>
      <c r="AJ115" s="32"/>
      <c r="AK115" s="32"/>
      <c r="AL115" s="32"/>
      <c r="AM115" s="32"/>
      <c r="AN115" s="32"/>
      <c r="AO115" s="32"/>
      <c r="AP115" s="9">
        <f t="shared" si="40"/>
        <v>1217214818.5789564</v>
      </c>
      <c r="AQ115" s="32">
        <v>1217214818.5789564</v>
      </c>
      <c r="AR115" s="32"/>
      <c r="AS115" s="32"/>
      <c r="AT115" s="32"/>
      <c r="AU115" s="32"/>
      <c r="AV115" s="32"/>
      <c r="AW115" s="32"/>
      <c r="AX115" s="9">
        <f t="shared" si="41"/>
        <v>1217214818.5789564</v>
      </c>
      <c r="AY115" s="32">
        <v>1217214818.5789564</v>
      </c>
      <c r="AZ115" s="32"/>
      <c r="BA115" s="32"/>
      <c r="BB115" s="32"/>
      <c r="BC115" s="32"/>
      <c r="BD115" s="32"/>
      <c r="BE115" s="32"/>
      <c r="BF115" s="9">
        <f t="shared" si="42"/>
        <v>1217214818.5789564</v>
      </c>
      <c r="BG115" s="10">
        <f t="shared" si="43"/>
        <v>4868859274.3158255</v>
      </c>
      <c r="BH115" s="1" t="e">
        <f t="shared" si="44"/>
        <v>#REF!</v>
      </c>
      <c r="BI115" s="1" t="str">
        <f t="shared" si="45"/>
        <v>bien</v>
      </c>
      <c r="BJ115" s="11">
        <f t="shared" si="46"/>
        <v>0</v>
      </c>
    </row>
    <row r="116" spans="1:62" ht="52.9" customHeight="1" x14ac:dyDescent="0.25">
      <c r="A116" s="313"/>
      <c r="B116" s="249"/>
      <c r="C116" s="297"/>
      <c r="D116" s="249"/>
      <c r="E116" s="249"/>
      <c r="F116" s="249"/>
      <c r="G116" s="249"/>
      <c r="H116" s="264"/>
      <c r="I116" s="288"/>
      <c r="J116" s="249"/>
      <c r="K116" s="249"/>
      <c r="L116" s="152" t="s">
        <v>340</v>
      </c>
      <c r="M116" s="133" t="s">
        <v>341</v>
      </c>
      <c r="N116" s="104">
        <v>3</v>
      </c>
      <c r="O116" s="101" t="s">
        <v>34</v>
      </c>
      <c r="P116" s="101" t="s">
        <v>40</v>
      </c>
      <c r="Q116" s="101"/>
      <c r="R116" s="105">
        <v>4868859274.3158255</v>
      </c>
      <c r="S116" s="105">
        <v>0</v>
      </c>
      <c r="T116" s="105">
        <v>0</v>
      </c>
      <c r="U116" s="105">
        <v>0</v>
      </c>
      <c r="V116" s="105">
        <v>0</v>
      </c>
      <c r="W116" s="105"/>
      <c r="X116" s="105">
        <v>0</v>
      </c>
      <c r="Y116" s="106">
        <f t="shared" si="30"/>
        <v>4868859274.3158255</v>
      </c>
      <c r="Z116" s="167">
        <v>1</v>
      </c>
      <c r="AA116" s="35">
        <v>1217214818.5789564</v>
      </c>
      <c r="AB116" s="32"/>
      <c r="AC116" s="32"/>
      <c r="AD116" s="32"/>
      <c r="AE116" s="32"/>
      <c r="AF116" s="32"/>
      <c r="AG116" s="32"/>
      <c r="AH116" s="9">
        <f t="shared" si="39"/>
        <v>1217214818.5789564</v>
      </c>
      <c r="AI116" s="32">
        <v>1217214818.5789564</v>
      </c>
      <c r="AJ116" s="32"/>
      <c r="AK116" s="32"/>
      <c r="AL116" s="32"/>
      <c r="AM116" s="32"/>
      <c r="AN116" s="32"/>
      <c r="AO116" s="32"/>
      <c r="AP116" s="9">
        <f t="shared" si="40"/>
        <v>1217214818.5789564</v>
      </c>
      <c r="AQ116" s="32">
        <v>1217214818.5789564</v>
      </c>
      <c r="AR116" s="32"/>
      <c r="AS116" s="32"/>
      <c r="AT116" s="32"/>
      <c r="AU116" s="32"/>
      <c r="AV116" s="32"/>
      <c r="AW116" s="32"/>
      <c r="AX116" s="9">
        <f t="shared" si="41"/>
        <v>1217214818.5789564</v>
      </c>
      <c r="AY116" s="32">
        <v>1217214818.5789564</v>
      </c>
      <c r="AZ116" s="32"/>
      <c r="BA116" s="32"/>
      <c r="BB116" s="32"/>
      <c r="BC116" s="32"/>
      <c r="BD116" s="32"/>
      <c r="BE116" s="32"/>
      <c r="BF116" s="9">
        <f t="shared" si="42"/>
        <v>1217214818.5789564</v>
      </c>
      <c r="BG116" s="10">
        <f t="shared" si="43"/>
        <v>4868859274.3158255</v>
      </c>
      <c r="BH116" s="1" t="e">
        <f t="shared" si="44"/>
        <v>#REF!</v>
      </c>
      <c r="BI116" s="1" t="str">
        <f t="shared" si="45"/>
        <v>bien</v>
      </c>
      <c r="BJ116" s="11">
        <f t="shared" si="46"/>
        <v>0</v>
      </c>
    </row>
    <row r="117" spans="1:62" ht="76.900000000000006" customHeight="1" x14ac:dyDescent="0.25">
      <c r="A117" s="312">
        <v>42</v>
      </c>
      <c r="B117" s="300" t="s">
        <v>895</v>
      </c>
      <c r="C117" s="296" t="s">
        <v>824</v>
      </c>
      <c r="D117" s="298">
        <v>2300000000</v>
      </c>
      <c r="E117" s="298">
        <v>0</v>
      </c>
      <c r="F117" s="299">
        <f>D117+E117</f>
        <v>2300000000</v>
      </c>
      <c r="G117" s="303" t="s">
        <v>293</v>
      </c>
      <c r="H117" s="264"/>
      <c r="I117" s="288"/>
      <c r="J117" s="268">
        <v>2.33</v>
      </c>
      <c r="K117" s="250" t="s">
        <v>342</v>
      </c>
      <c r="L117" s="152" t="s">
        <v>343</v>
      </c>
      <c r="M117" s="133" t="s">
        <v>344</v>
      </c>
      <c r="N117" s="104">
        <v>800</v>
      </c>
      <c r="O117" s="101" t="s">
        <v>34</v>
      </c>
      <c r="P117" s="101" t="s">
        <v>40</v>
      </c>
      <c r="Q117" s="101"/>
      <c r="R117" s="105">
        <v>0</v>
      </c>
      <c r="S117" s="105">
        <v>1200000000</v>
      </c>
      <c r="T117" s="105">
        <v>0</v>
      </c>
      <c r="U117" s="105">
        <v>0</v>
      </c>
      <c r="V117" s="105">
        <v>0</v>
      </c>
      <c r="W117" s="105"/>
      <c r="X117" s="105">
        <v>0</v>
      </c>
      <c r="Y117" s="106">
        <f t="shared" si="30"/>
        <v>1200000000</v>
      </c>
      <c r="Z117" s="167">
        <v>200</v>
      </c>
      <c r="AA117" s="35">
        <v>0</v>
      </c>
      <c r="AB117" s="32">
        <v>300000000</v>
      </c>
      <c r="AC117" s="32"/>
      <c r="AD117" s="32"/>
      <c r="AE117" s="32"/>
      <c r="AF117" s="32"/>
      <c r="AG117" s="32"/>
      <c r="AH117" s="9">
        <f t="shared" si="39"/>
        <v>300000000</v>
      </c>
      <c r="AI117" s="32">
        <v>0</v>
      </c>
      <c r="AJ117" s="34">
        <v>300000000</v>
      </c>
      <c r="AK117" s="35"/>
      <c r="AL117" s="32"/>
      <c r="AM117" s="32"/>
      <c r="AN117" s="32"/>
      <c r="AO117" s="32"/>
      <c r="AP117" s="9">
        <f t="shared" si="40"/>
        <v>300000000</v>
      </c>
      <c r="AQ117" s="32">
        <v>0</v>
      </c>
      <c r="AR117" s="34">
        <v>300000000</v>
      </c>
      <c r="AS117" s="35"/>
      <c r="AT117" s="32"/>
      <c r="AU117" s="32"/>
      <c r="AV117" s="32"/>
      <c r="AW117" s="32"/>
      <c r="AX117" s="9">
        <f t="shared" si="41"/>
        <v>300000000</v>
      </c>
      <c r="AY117" s="32">
        <v>0</v>
      </c>
      <c r="AZ117" s="34">
        <v>300000000</v>
      </c>
      <c r="BA117" s="35"/>
      <c r="BB117" s="32"/>
      <c r="BC117" s="32"/>
      <c r="BD117" s="32"/>
      <c r="BE117" s="32"/>
      <c r="BF117" s="9">
        <f t="shared" si="42"/>
        <v>300000000</v>
      </c>
      <c r="BG117" s="10">
        <f t="shared" si="43"/>
        <v>1200000000</v>
      </c>
      <c r="BH117" s="1" t="e">
        <f t="shared" si="44"/>
        <v>#REF!</v>
      </c>
      <c r="BI117" s="1" t="str">
        <f t="shared" si="45"/>
        <v>bien</v>
      </c>
      <c r="BJ117" s="11">
        <f t="shared" si="46"/>
        <v>0</v>
      </c>
    </row>
    <row r="118" spans="1:62" ht="50.45" customHeight="1" x14ac:dyDescent="0.25">
      <c r="A118" s="313"/>
      <c r="B118" s="249"/>
      <c r="C118" s="297"/>
      <c r="D118" s="249"/>
      <c r="E118" s="249"/>
      <c r="F118" s="249"/>
      <c r="G118" s="249"/>
      <c r="H118" s="264"/>
      <c r="I118" s="288"/>
      <c r="J118" s="249"/>
      <c r="K118" s="249"/>
      <c r="L118" s="152" t="s">
        <v>345</v>
      </c>
      <c r="M118" s="133" t="s">
        <v>346</v>
      </c>
      <c r="N118" s="104">
        <v>600</v>
      </c>
      <c r="O118" s="101" t="s">
        <v>34</v>
      </c>
      <c r="P118" s="101" t="s">
        <v>35</v>
      </c>
      <c r="Q118" s="101"/>
      <c r="R118" s="105">
        <v>4546245201.0082474</v>
      </c>
      <c r="S118" s="105">
        <v>0</v>
      </c>
      <c r="T118" s="105">
        <v>0</v>
      </c>
      <c r="U118" s="105">
        <v>0</v>
      </c>
      <c r="V118" s="105">
        <v>0</v>
      </c>
      <c r="W118" s="105"/>
      <c r="X118" s="105">
        <v>0</v>
      </c>
      <c r="Y118" s="106">
        <f t="shared" si="30"/>
        <v>4546245201.0082474</v>
      </c>
      <c r="Z118" s="167">
        <v>525</v>
      </c>
      <c r="AA118" s="35">
        <v>1136561300.2520618</v>
      </c>
      <c r="AB118" s="32"/>
      <c r="AC118" s="32"/>
      <c r="AD118" s="32"/>
      <c r="AE118" s="32"/>
      <c r="AF118" s="32"/>
      <c r="AG118" s="32"/>
      <c r="AH118" s="9">
        <f t="shared" si="39"/>
        <v>1136561300.2520618</v>
      </c>
      <c r="AI118" s="32">
        <v>1136561300.2520618</v>
      </c>
      <c r="AJ118" s="32"/>
      <c r="AK118" s="32"/>
      <c r="AL118" s="32"/>
      <c r="AM118" s="32"/>
      <c r="AN118" s="32"/>
      <c r="AO118" s="32"/>
      <c r="AP118" s="9">
        <f t="shared" si="40"/>
        <v>1136561300.2520618</v>
      </c>
      <c r="AQ118" s="32">
        <v>1136561300.2520618</v>
      </c>
      <c r="AR118" s="32"/>
      <c r="AS118" s="32"/>
      <c r="AT118" s="32"/>
      <c r="AU118" s="32"/>
      <c r="AV118" s="32"/>
      <c r="AW118" s="32"/>
      <c r="AX118" s="9">
        <f t="shared" si="41"/>
        <v>1136561300.2520618</v>
      </c>
      <c r="AY118" s="32">
        <v>1136561300.2520618</v>
      </c>
      <c r="AZ118" s="32"/>
      <c r="BA118" s="32"/>
      <c r="BB118" s="32"/>
      <c r="BC118" s="32"/>
      <c r="BD118" s="32"/>
      <c r="BE118" s="32"/>
      <c r="BF118" s="9">
        <f t="shared" si="42"/>
        <v>1136561300.2520618</v>
      </c>
      <c r="BG118" s="10">
        <f t="shared" si="43"/>
        <v>4546245201.0082474</v>
      </c>
      <c r="BH118" s="1" t="e">
        <f t="shared" si="44"/>
        <v>#REF!</v>
      </c>
      <c r="BI118" s="1" t="str">
        <f t="shared" si="45"/>
        <v>bien</v>
      </c>
      <c r="BJ118" s="11">
        <f t="shared" si="46"/>
        <v>0</v>
      </c>
    </row>
    <row r="119" spans="1:62" ht="54" customHeight="1" x14ac:dyDescent="0.25">
      <c r="A119" s="312">
        <v>43</v>
      </c>
      <c r="B119" s="300" t="s">
        <v>896</v>
      </c>
      <c r="C119" s="296" t="s">
        <v>825</v>
      </c>
      <c r="D119" s="298">
        <v>1100000000</v>
      </c>
      <c r="E119" s="298">
        <v>0</v>
      </c>
      <c r="F119" s="299">
        <f>D119+E119</f>
        <v>1100000000</v>
      </c>
      <c r="G119" s="303" t="s">
        <v>293</v>
      </c>
      <c r="H119" s="264"/>
      <c r="I119" s="288"/>
      <c r="J119" s="268">
        <v>2.34</v>
      </c>
      <c r="K119" s="250" t="s">
        <v>347</v>
      </c>
      <c r="L119" s="152" t="s">
        <v>348</v>
      </c>
      <c r="M119" s="133" t="s">
        <v>349</v>
      </c>
      <c r="N119" s="104">
        <v>4</v>
      </c>
      <c r="O119" s="101" t="s">
        <v>34</v>
      </c>
      <c r="P119" s="101" t="s">
        <v>35</v>
      </c>
      <c r="Q119" s="101"/>
      <c r="R119" s="105">
        <v>900000000</v>
      </c>
      <c r="S119" s="105">
        <v>300000000</v>
      </c>
      <c r="T119" s="105">
        <v>0</v>
      </c>
      <c r="U119" s="105">
        <v>0</v>
      </c>
      <c r="V119" s="105">
        <v>0</v>
      </c>
      <c r="W119" s="105"/>
      <c r="X119" s="105">
        <v>0</v>
      </c>
      <c r="Y119" s="106">
        <f t="shared" si="30"/>
        <v>1200000000</v>
      </c>
      <c r="Z119" s="167">
        <v>1</v>
      </c>
      <c r="AA119" s="35">
        <f t="shared" ref="AA119:AB119" si="49">+R119*0.22</f>
        <v>198000000</v>
      </c>
      <c r="AB119" s="32">
        <f t="shared" si="49"/>
        <v>66000000</v>
      </c>
      <c r="AC119" s="32"/>
      <c r="AD119" s="32"/>
      <c r="AE119" s="32"/>
      <c r="AF119" s="32"/>
      <c r="AG119" s="32"/>
      <c r="AH119" s="9">
        <f t="shared" si="39"/>
        <v>264000000</v>
      </c>
      <c r="AI119" s="32">
        <f t="shared" ref="AI119:AJ119" si="50">+R119*0.24</f>
        <v>216000000</v>
      </c>
      <c r="AJ119" s="32">
        <f t="shared" si="50"/>
        <v>72000000</v>
      </c>
      <c r="AK119" s="32"/>
      <c r="AL119" s="32"/>
      <c r="AM119" s="32"/>
      <c r="AN119" s="32"/>
      <c r="AO119" s="32"/>
      <c r="AP119" s="9">
        <f t="shared" si="40"/>
        <v>288000000</v>
      </c>
      <c r="AQ119" s="32">
        <f t="shared" ref="AQ119:AR119" si="51">+R119*0.26</f>
        <v>234000000</v>
      </c>
      <c r="AR119" s="32">
        <f t="shared" si="51"/>
        <v>78000000</v>
      </c>
      <c r="AS119" s="32"/>
      <c r="AT119" s="32"/>
      <c r="AU119" s="32"/>
      <c r="AV119" s="32"/>
      <c r="AW119" s="32"/>
      <c r="AX119" s="9">
        <f t="shared" si="41"/>
        <v>312000000</v>
      </c>
      <c r="AY119" s="32">
        <f t="shared" ref="AY119:AZ119" si="52">+R119*0.28</f>
        <v>252000000.00000003</v>
      </c>
      <c r="AZ119" s="32">
        <f t="shared" si="52"/>
        <v>84000000.000000015</v>
      </c>
      <c r="BA119" s="32"/>
      <c r="BB119" s="32"/>
      <c r="BC119" s="32"/>
      <c r="BD119" s="32"/>
      <c r="BE119" s="32"/>
      <c r="BF119" s="9">
        <f t="shared" si="42"/>
        <v>336000000.00000006</v>
      </c>
      <c r="BG119" s="10">
        <f t="shared" si="43"/>
        <v>1200000000</v>
      </c>
      <c r="BH119" s="1" t="e">
        <f t="shared" si="44"/>
        <v>#REF!</v>
      </c>
      <c r="BI119" s="1" t="str">
        <f t="shared" si="45"/>
        <v>bien</v>
      </c>
      <c r="BJ119" s="16">
        <f t="shared" si="46"/>
        <v>0</v>
      </c>
    </row>
    <row r="120" spans="1:62" ht="132.75" customHeight="1" x14ac:dyDescent="0.25">
      <c r="A120" s="313"/>
      <c r="B120" s="249"/>
      <c r="C120" s="297"/>
      <c r="D120" s="249"/>
      <c r="E120" s="249"/>
      <c r="F120" s="249"/>
      <c r="G120" s="249"/>
      <c r="H120" s="264"/>
      <c r="I120" s="288"/>
      <c r="J120" s="249"/>
      <c r="K120" s="249"/>
      <c r="L120" s="152" t="s">
        <v>350</v>
      </c>
      <c r="M120" s="133" t="s">
        <v>351</v>
      </c>
      <c r="N120" s="104">
        <v>4</v>
      </c>
      <c r="O120" s="101" t="s">
        <v>34</v>
      </c>
      <c r="P120" s="101" t="s">
        <v>40</v>
      </c>
      <c r="Q120" s="101"/>
      <c r="R120" s="105"/>
      <c r="S120" s="105">
        <v>100000000</v>
      </c>
      <c r="T120" s="105"/>
      <c r="U120" s="105"/>
      <c r="V120" s="105"/>
      <c r="W120" s="105"/>
      <c r="X120" s="105"/>
      <c r="Y120" s="106">
        <f t="shared" si="30"/>
        <v>100000000</v>
      </c>
      <c r="Z120" s="167">
        <v>1</v>
      </c>
      <c r="AA120" s="35">
        <v>0</v>
      </c>
      <c r="AB120" s="32">
        <v>22000000</v>
      </c>
      <c r="AC120" s="32"/>
      <c r="AD120" s="32"/>
      <c r="AE120" s="32"/>
      <c r="AF120" s="32"/>
      <c r="AG120" s="32"/>
      <c r="AH120" s="9">
        <f t="shared" si="39"/>
        <v>22000000</v>
      </c>
      <c r="AI120" s="32">
        <v>0</v>
      </c>
      <c r="AJ120" s="32">
        <v>24000000</v>
      </c>
      <c r="AK120" s="32"/>
      <c r="AL120" s="32"/>
      <c r="AM120" s="32"/>
      <c r="AN120" s="32"/>
      <c r="AO120" s="32"/>
      <c r="AP120" s="9">
        <f t="shared" si="40"/>
        <v>24000000</v>
      </c>
      <c r="AQ120" s="32">
        <v>0</v>
      </c>
      <c r="AR120" s="32">
        <v>26000000</v>
      </c>
      <c r="AS120" s="32"/>
      <c r="AT120" s="32"/>
      <c r="AU120" s="32"/>
      <c r="AV120" s="32"/>
      <c r="AW120" s="32"/>
      <c r="AX120" s="9">
        <f t="shared" si="41"/>
        <v>26000000</v>
      </c>
      <c r="AY120" s="32">
        <v>0</v>
      </c>
      <c r="AZ120" s="32">
        <v>28000000</v>
      </c>
      <c r="BA120" s="32"/>
      <c r="BB120" s="32"/>
      <c r="BC120" s="32"/>
      <c r="BD120" s="32"/>
      <c r="BE120" s="32"/>
      <c r="BF120" s="9">
        <f t="shared" si="42"/>
        <v>28000000</v>
      </c>
      <c r="BG120" s="10">
        <f t="shared" si="43"/>
        <v>100000000</v>
      </c>
      <c r="BH120" s="1" t="e">
        <f t="shared" si="44"/>
        <v>#REF!</v>
      </c>
      <c r="BI120" s="1" t="str">
        <f t="shared" si="45"/>
        <v>bien</v>
      </c>
      <c r="BJ120" s="16">
        <f t="shared" si="46"/>
        <v>0</v>
      </c>
    </row>
    <row r="121" spans="1:62" ht="52.9" customHeight="1" x14ac:dyDescent="0.25">
      <c r="A121" s="313"/>
      <c r="B121" s="249"/>
      <c r="C121" s="297"/>
      <c r="D121" s="249"/>
      <c r="E121" s="249"/>
      <c r="F121" s="249"/>
      <c r="G121" s="249"/>
      <c r="H121" s="264"/>
      <c r="I121" s="288"/>
      <c r="J121" s="249"/>
      <c r="K121" s="249"/>
      <c r="L121" s="152" t="s">
        <v>352</v>
      </c>
      <c r="M121" s="133" t="s">
        <v>353</v>
      </c>
      <c r="N121" s="104">
        <v>4</v>
      </c>
      <c r="O121" s="101" t="s">
        <v>34</v>
      </c>
      <c r="P121" s="101" t="s">
        <v>40</v>
      </c>
      <c r="Q121" s="101"/>
      <c r="R121" s="105">
        <v>258668241.33885691</v>
      </c>
      <c r="S121" s="105">
        <v>0</v>
      </c>
      <c r="T121" s="105">
        <v>0</v>
      </c>
      <c r="U121" s="105">
        <v>0</v>
      </c>
      <c r="V121" s="105">
        <v>0</v>
      </c>
      <c r="W121" s="105"/>
      <c r="X121" s="105">
        <v>0</v>
      </c>
      <c r="Y121" s="106">
        <f t="shared" si="30"/>
        <v>258668241.33885691</v>
      </c>
      <c r="Z121" s="167">
        <v>1</v>
      </c>
      <c r="AA121" s="35">
        <v>64667060.334714226</v>
      </c>
      <c r="AB121" s="32"/>
      <c r="AC121" s="32"/>
      <c r="AD121" s="32"/>
      <c r="AE121" s="32"/>
      <c r="AF121" s="32"/>
      <c r="AG121" s="32"/>
      <c r="AH121" s="9">
        <f t="shared" si="39"/>
        <v>64667060.334714226</v>
      </c>
      <c r="AI121" s="32">
        <v>64667060.334714226</v>
      </c>
      <c r="AJ121" s="32"/>
      <c r="AK121" s="32"/>
      <c r="AL121" s="32"/>
      <c r="AM121" s="32"/>
      <c r="AN121" s="32"/>
      <c r="AO121" s="32"/>
      <c r="AP121" s="9">
        <f t="shared" si="40"/>
        <v>64667060.334714226</v>
      </c>
      <c r="AQ121" s="32">
        <v>64667060.334714226</v>
      </c>
      <c r="AR121" s="32"/>
      <c r="AS121" s="32"/>
      <c r="AT121" s="32"/>
      <c r="AU121" s="32"/>
      <c r="AV121" s="32"/>
      <c r="AW121" s="32"/>
      <c r="AX121" s="9">
        <f t="shared" si="41"/>
        <v>64667060.334714226</v>
      </c>
      <c r="AY121" s="32">
        <v>64667060.334714226</v>
      </c>
      <c r="AZ121" s="32"/>
      <c r="BA121" s="32"/>
      <c r="BB121" s="32"/>
      <c r="BC121" s="32"/>
      <c r="BD121" s="32"/>
      <c r="BE121" s="32"/>
      <c r="BF121" s="9">
        <f t="shared" si="42"/>
        <v>64667060.334714226</v>
      </c>
      <c r="BG121" s="10">
        <f t="shared" si="43"/>
        <v>258668241.33885691</v>
      </c>
      <c r="BH121" s="1" t="e">
        <f t="shared" si="44"/>
        <v>#REF!</v>
      </c>
      <c r="BI121" s="1" t="str">
        <f t="shared" si="45"/>
        <v>bien</v>
      </c>
      <c r="BJ121" s="11">
        <f t="shared" si="46"/>
        <v>0</v>
      </c>
    </row>
    <row r="122" spans="1:62" ht="62.45" customHeight="1" x14ac:dyDescent="0.25">
      <c r="A122" s="312">
        <v>44</v>
      </c>
      <c r="B122" s="300" t="s">
        <v>897</v>
      </c>
      <c r="C122" s="296" t="s">
        <v>826</v>
      </c>
      <c r="D122" s="298">
        <v>1200000000</v>
      </c>
      <c r="E122" s="298">
        <v>2074551020</v>
      </c>
      <c r="F122" s="299">
        <f>D122+E122</f>
        <v>3274551020</v>
      </c>
      <c r="G122" s="300" t="s">
        <v>293</v>
      </c>
      <c r="H122" s="264"/>
      <c r="I122" s="288"/>
      <c r="J122" s="268">
        <v>2.2799999999999998</v>
      </c>
      <c r="K122" s="250" t="s">
        <v>354</v>
      </c>
      <c r="L122" s="152" t="s">
        <v>314</v>
      </c>
      <c r="M122" s="133" t="s">
        <v>315</v>
      </c>
      <c r="N122" s="104">
        <v>4</v>
      </c>
      <c r="O122" s="101" t="s">
        <v>34</v>
      </c>
      <c r="P122" s="101" t="s">
        <v>35</v>
      </c>
      <c r="Q122" s="101"/>
      <c r="R122" s="105">
        <v>0</v>
      </c>
      <c r="S122" s="105">
        <v>1000000000</v>
      </c>
      <c r="T122" s="105">
        <v>0</v>
      </c>
      <c r="U122" s="105">
        <v>0</v>
      </c>
      <c r="V122" s="105">
        <v>0</v>
      </c>
      <c r="W122" s="105"/>
      <c r="X122" s="105">
        <v>0</v>
      </c>
      <c r="Y122" s="106">
        <f t="shared" si="30"/>
        <v>1000000000</v>
      </c>
      <c r="Z122" s="167">
        <v>1</v>
      </c>
      <c r="AA122" s="35"/>
      <c r="AB122" s="42"/>
      <c r="AC122" s="43"/>
      <c r="AD122" s="32"/>
      <c r="AE122" s="32"/>
      <c r="AF122" s="32"/>
      <c r="AG122" s="32"/>
      <c r="AH122" s="9"/>
      <c r="AI122" s="32"/>
      <c r="AJ122" s="42"/>
      <c r="AK122" s="43"/>
      <c r="AL122" s="32"/>
      <c r="AM122" s="32"/>
      <c r="AN122" s="32"/>
      <c r="AO122" s="32"/>
      <c r="AP122" s="9"/>
      <c r="AQ122" s="32"/>
      <c r="AR122" s="42"/>
      <c r="AS122" s="43"/>
      <c r="AT122" s="32"/>
      <c r="AU122" s="32"/>
      <c r="AV122" s="32"/>
      <c r="AW122" s="32"/>
      <c r="AX122" s="9"/>
      <c r="AY122" s="32"/>
      <c r="AZ122" s="42"/>
      <c r="BA122" s="43"/>
      <c r="BB122" s="32"/>
      <c r="BC122" s="32"/>
      <c r="BD122" s="32"/>
      <c r="BE122" s="32"/>
      <c r="BF122" s="9"/>
      <c r="BG122" s="10"/>
      <c r="BH122" s="1"/>
      <c r="BI122" s="1"/>
      <c r="BJ122" s="11"/>
    </row>
    <row r="123" spans="1:62" ht="51.6" customHeight="1" x14ac:dyDescent="0.25">
      <c r="A123" s="327"/>
      <c r="B123" s="347"/>
      <c r="C123" s="324"/>
      <c r="D123" s="249"/>
      <c r="E123" s="249"/>
      <c r="F123" s="249"/>
      <c r="G123" s="249"/>
      <c r="H123" s="264"/>
      <c r="I123" s="288"/>
      <c r="J123" s="249"/>
      <c r="K123" s="249"/>
      <c r="L123" s="152" t="s">
        <v>316</v>
      </c>
      <c r="M123" s="133" t="s">
        <v>317</v>
      </c>
      <c r="N123" s="104">
        <v>4</v>
      </c>
      <c r="O123" s="101" t="s">
        <v>34</v>
      </c>
      <c r="P123" s="101" t="s">
        <v>40</v>
      </c>
      <c r="Q123" s="101"/>
      <c r="R123" s="105">
        <v>415255682.5781582</v>
      </c>
      <c r="S123" s="105">
        <v>1200000000</v>
      </c>
      <c r="T123" s="105">
        <v>0</v>
      </c>
      <c r="U123" s="105">
        <v>0</v>
      </c>
      <c r="V123" s="105">
        <v>0</v>
      </c>
      <c r="W123" s="105"/>
      <c r="X123" s="105">
        <v>0</v>
      </c>
      <c r="Y123" s="106">
        <f t="shared" si="30"/>
        <v>1615255682.5781581</v>
      </c>
      <c r="Z123" s="167">
        <v>1</v>
      </c>
      <c r="AA123" s="35"/>
      <c r="AB123" s="42"/>
      <c r="AC123" s="43"/>
      <c r="AD123" s="32"/>
      <c r="AE123" s="32"/>
      <c r="AF123" s="32"/>
      <c r="AG123" s="32"/>
      <c r="AH123" s="9"/>
      <c r="AI123" s="32"/>
      <c r="AJ123" s="42"/>
      <c r="AK123" s="43"/>
      <c r="AL123" s="32"/>
      <c r="AM123" s="32"/>
      <c r="AN123" s="32"/>
      <c r="AO123" s="32"/>
      <c r="AP123" s="9"/>
      <c r="AQ123" s="32"/>
      <c r="AR123" s="42"/>
      <c r="AS123" s="43"/>
      <c r="AT123" s="32"/>
      <c r="AU123" s="32"/>
      <c r="AV123" s="32"/>
      <c r="AW123" s="32"/>
      <c r="AX123" s="9"/>
      <c r="AY123" s="32"/>
      <c r="AZ123" s="42"/>
      <c r="BA123" s="43"/>
      <c r="BB123" s="32"/>
      <c r="BC123" s="32"/>
      <c r="BD123" s="32"/>
      <c r="BE123" s="32"/>
      <c r="BF123" s="9"/>
      <c r="BG123" s="10"/>
      <c r="BH123" s="1"/>
      <c r="BI123" s="1"/>
      <c r="BJ123" s="11"/>
    </row>
    <row r="124" spans="1:62" ht="46.9" customHeight="1" x14ac:dyDescent="0.25">
      <c r="A124" s="327"/>
      <c r="B124" s="347"/>
      <c r="C124" s="324"/>
      <c r="D124" s="249"/>
      <c r="E124" s="249"/>
      <c r="F124" s="249"/>
      <c r="G124" s="249"/>
      <c r="H124" s="264"/>
      <c r="I124" s="288"/>
      <c r="J124" s="249"/>
      <c r="K124" s="249"/>
      <c r="L124" s="152" t="s">
        <v>318</v>
      </c>
      <c r="M124" s="133" t="s">
        <v>319</v>
      </c>
      <c r="N124" s="104">
        <v>80</v>
      </c>
      <c r="O124" s="101" t="s">
        <v>34</v>
      </c>
      <c r="P124" s="101" t="s">
        <v>40</v>
      </c>
      <c r="Q124" s="101"/>
      <c r="R124" s="105">
        <v>575915957.09817183</v>
      </c>
      <c r="S124" s="105">
        <v>1200000000</v>
      </c>
      <c r="T124" s="105">
        <v>0</v>
      </c>
      <c r="U124" s="105">
        <v>0</v>
      </c>
      <c r="V124" s="105">
        <v>0</v>
      </c>
      <c r="W124" s="105"/>
      <c r="X124" s="105">
        <v>0</v>
      </c>
      <c r="Y124" s="106">
        <f t="shared" si="30"/>
        <v>1775915957.0981717</v>
      </c>
      <c r="Z124" s="167">
        <v>88</v>
      </c>
      <c r="AA124" s="35"/>
      <c r="AB124" s="42"/>
      <c r="AC124" s="43"/>
      <c r="AD124" s="32"/>
      <c r="AE124" s="32"/>
      <c r="AF124" s="32"/>
      <c r="AG124" s="32"/>
      <c r="AH124" s="9"/>
      <c r="AI124" s="32"/>
      <c r="AJ124" s="42"/>
      <c r="AK124" s="43"/>
      <c r="AL124" s="32"/>
      <c r="AM124" s="32"/>
      <c r="AN124" s="32"/>
      <c r="AO124" s="32"/>
      <c r="AP124" s="9"/>
      <c r="AQ124" s="32"/>
      <c r="AR124" s="42"/>
      <c r="AS124" s="43"/>
      <c r="AT124" s="32"/>
      <c r="AU124" s="32"/>
      <c r="AV124" s="32"/>
      <c r="AW124" s="32"/>
      <c r="AX124" s="9"/>
      <c r="AY124" s="32"/>
      <c r="AZ124" s="42"/>
      <c r="BA124" s="43"/>
      <c r="BB124" s="32"/>
      <c r="BC124" s="32"/>
      <c r="BD124" s="32"/>
      <c r="BE124" s="32"/>
      <c r="BF124" s="9"/>
      <c r="BG124" s="10"/>
      <c r="BH124" s="1"/>
      <c r="BI124" s="1"/>
      <c r="BJ124" s="11"/>
    </row>
    <row r="125" spans="1:62" ht="67.150000000000006" customHeight="1" x14ac:dyDescent="0.25">
      <c r="A125" s="327"/>
      <c r="B125" s="347"/>
      <c r="C125" s="324"/>
      <c r="D125" s="249"/>
      <c r="E125" s="249"/>
      <c r="F125" s="249"/>
      <c r="G125" s="249"/>
      <c r="H125" s="264"/>
      <c r="I125" s="288"/>
      <c r="J125" s="249"/>
      <c r="K125" s="249"/>
      <c r="L125" s="152" t="s">
        <v>320</v>
      </c>
      <c r="M125" s="133" t="s">
        <v>321</v>
      </c>
      <c r="N125" s="104">
        <v>4</v>
      </c>
      <c r="O125" s="101" t="s">
        <v>34</v>
      </c>
      <c r="P125" s="101" t="s">
        <v>40</v>
      </c>
      <c r="Q125" s="101"/>
      <c r="R125" s="105"/>
      <c r="S125" s="105">
        <v>400000000</v>
      </c>
      <c r="T125" s="105"/>
      <c r="U125" s="105"/>
      <c r="V125" s="105"/>
      <c r="W125" s="105"/>
      <c r="X125" s="105"/>
      <c r="Y125" s="106">
        <f t="shared" si="30"/>
        <v>400000000</v>
      </c>
      <c r="Z125" s="167">
        <v>1</v>
      </c>
      <c r="AA125" s="35"/>
      <c r="AB125" s="42"/>
      <c r="AC125" s="43"/>
      <c r="AD125" s="32"/>
      <c r="AE125" s="32"/>
      <c r="AF125" s="32"/>
      <c r="AG125" s="32"/>
      <c r="AH125" s="9"/>
      <c r="AI125" s="32"/>
      <c r="AJ125" s="42"/>
      <c r="AK125" s="43"/>
      <c r="AL125" s="32"/>
      <c r="AM125" s="32"/>
      <c r="AN125" s="32"/>
      <c r="AO125" s="32"/>
      <c r="AP125" s="9"/>
      <c r="AQ125" s="32"/>
      <c r="AR125" s="42"/>
      <c r="AS125" s="43"/>
      <c r="AT125" s="32"/>
      <c r="AU125" s="32"/>
      <c r="AV125" s="32"/>
      <c r="AW125" s="32"/>
      <c r="AX125" s="9"/>
      <c r="AY125" s="32"/>
      <c r="AZ125" s="42"/>
      <c r="BA125" s="43"/>
      <c r="BB125" s="32"/>
      <c r="BC125" s="32"/>
      <c r="BD125" s="32"/>
      <c r="BE125" s="32"/>
      <c r="BF125" s="9"/>
      <c r="BG125" s="10"/>
      <c r="BH125" s="1"/>
      <c r="BI125" s="1"/>
      <c r="BJ125" s="11"/>
    </row>
    <row r="126" spans="1:62" ht="97.15" customHeight="1" x14ac:dyDescent="0.25">
      <c r="A126" s="327"/>
      <c r="B126" s="347"/>
      <c r="C126" s="324"/>
      <c r="D126" s="249"/>
      <c r="E126" s="249"/>
      <c r="F126" s="249"/>
      <c r="G126" s="249"/>
      <c r="H126" s="264"/>
      <c r="I126" s="288"/>
      <c r="J126" s="268">
        <v>2.35</v>
      </c>
      <c r="K126" s="250" t="s">
        <v>355</v>
      </c>
      <c r="L126" s="152" t="s">
        <v>356</v>
      </c>
      <c r="M126" s="133" t="s">
        <v>357</v>
      </c>
      <c r="N126" s="104">
        <v>5240</v>
      </c>
      <c r="O126" s="101" t="s">
        <v>34</v>
      </c>
      <c r="P126" s="101" t="s">
        <v>40</v>
      </c>
      <c r="Q126" s="101"/>
      <c r="R126" s="105">
        <v>343157867.90682524</v>
      </c>
      <c r="S126" s="105">
        <v>2400000000</v>
      </c>
      <c r="T126" s="105">
        <v>0</v>
      </c>
      <c r="U126" s="105">
        <v>0</v>
      </c>
      <c r="V126" s="105">
        <v>0</v>
      </c>
      <c r="W126" s="105"/>
      <c r="X126" s="105">
        <v>0</v>
      </c>
      <c r="Y126" s="106">
        <f t="shared" si="30"/>
        <v>2743157867.9068251</v>
      </c>
      <c r="Z126" s="167">
        <v>1240</v>
      </c>
      <c r="AA126" s="35">
        <v>0</v>
      </c>
      <c r="AB126" s="34">
        <v>125000000</v>
      </c>
      <c r="AC126" s="35"/>
      <c r="AD126" s="32"/>
      <c r="AE126" s="32"/>
      <c r="AF126" s="32"/>
      <c r="AG126" s="32"/>
      <c r="AH126" s="9">
        <f t="shared" ref="AH126:AH170" si="53">+SUM(AA126:AG126)</f>
        <v>125000000</v>
      </c>
      <c r="AI126" s="32">
        <v>0</v>
      </c>
      <c r="AJ126" s="34">
        <v>125000000</v>
      </c>
      <c r="AK126" s="35"/>
      <c r="AL126" s="32"/>
      <c r="AM126" s="32"/>
      <c r="AN126" s="32"/>
      <c r="AO126" s="32"/>
      <c r="AP126" s="9">
        <f t="shared" ref="AP126:AP170" si="54">+SUM(AI126:AO126)</f>
        <v>125000000</v>
      </c>
      <c r="AQ126" s="32">
        <v>0</v>
      </c>
      <c r="AR126" s="34">
        <v>125000000</v>
      </c>
      <c r="AS126" s="35"/>
      <c r="AT126" s="32"/>
      <c r="AU126" s="32"/>
      <c r="AV126" s="32"/>
      <c r="AW126" s="32"/>
      <c r="AX126" s="9">
        <f t="shared" ref="AX126:AX170" si="55">+SUM(AQ126:AW126)</f>
        <v>125000000</v>
      </c>
      <c r="AY126" s="32">
        <v>0</v>
      </c>
      <c r="AZ126" s="34">
        <v>125000000</v>
      </c>
      <c r="BA126" s="35"/>
      <c r="BB126" s="32"/>
      <c r="BC126" s="32"/>
      <c r="BD126" s="32"/>
      <c r="BE126" s="32"/>
      <c r="BF126" s="9">
        <f t="shared" ref="BF126:BF170" si="56">+SUM(AY126:BE126)</f>
        <v>125000000</v>
      </c>
      <c r="BG126" s="10">
        <f t="shared" ref="BG126:BG170" si="57">+AH126+AP126+AX126+BF126</f>
        <v>500000000</v>
      </c>
      <c r="BH126" s="1" t="e">
        <f t="shared" ref="BH126:BH170" si="58">+IF(#REF!=N126,"bien","revisar")</f>
        <v>#REF!</v>
      </c>
      <c r="BI126" s="1" t="str">
        <f t="shared" ref="BI126:BI170" si="59">+IF(Y126=BG126,"bien","revisar")</f>
        <v>revisar</v>
      </c>
      <c r="BJ126" s="11">
        <f t="shared" ref="BJ126:BJ170" si="60">+BG126-Y126</f>
        <v>-2243157867.9068251</v>
      </c>
    </row>
    <row r="127" spans="1:62" ht="73.5" customHeight="1" x14ac:dyDescent="0.25">
      <c r="A127" s="327"/>
      <c r="B127" s="347"/>
      <c r="C127" s="324"/>
      <c r="D127" s="249"/>
      <c r="E127" s="249"/>
      <c r="F127" s="249"/>
      <c r="G127" s="249"/>
      <c r="H127" s="264"/>
      <c r="I127" s="288"/>
      <c r="J127" s="249"/>
      <c r="K127" s="249"/>
      <c r="L127" s="152" t="s">
        <v>358</v>
      </c>
      <c r="M127" s="133" t="s">
        <v>359</v>
      </c>
      <c r="N127" s="104">
        <v>4</v>
      </c>
      <c r="O127" s="101" t="s">
        <v>34</v>
      </c>
      <c r="P127" s="101" t="s">
        <v>35</v>
      </c>
      <c r="Q127" s="101"/>
      <c r="R127" s="105"/>
      <c r="S127" s="105">
        <v>500000000</v>
      </c>
      <c r="T127" s="105">
        <v>0</v>
      </c>
      <c r="U127" s="105">
        <v>0</v>
      </c>
      <c r="V127" s="105">
        <v>0</v>
      </c>
      <c r="W127" s="105"/>
      <c r="X127" s="105">
        <v>0</v>
      </c>
      <c r="Y127" s="106">
        <f t="shared" si="30"/>
        <v>500000000</v>
      </c>
      <c r="Z127" s="167">
        <v>1</v>
      </c>
      <c r="AA127" s="35">
        <v>0</v>
      </c>
      <c r="AB127" s="34">
        <v>125000000</v>
      </c>
      <c r="AC127" s="35"/>
      <c r="AD127" s="32"/>
      <c r="AE127" s="32"/>
      <c r="AF127" s="32"/>
      <c r="AG127" s="32"/>
      <c r="AH127" s="9">
        <f t="shared" si="53"/>
        <v>125000000</v>
      </c>
      <c r="AI127" s="32">
        <v>0</v>
      </c>
      <c r="AJ127" s="34">
        <v>125000000</v>
      </c>
      <c r="AK127" s="35"/>
      <c r="AL127" s="32"/>
      <c r="AM127" s="32"/>
      <c r="AN127" s="32"/>
      <c r="AO127" s="32"/>
      <c r="AP127" s="9">
        <f t="shared" si="54"/>
        <v>125000000</v>
      </c>
      <c r="AQ127" s="32">
        <v>0</v>
      </c>
      <c r="AR127" s="34">
        <v>125000000</v>
      </c>
      <c r="AS127" s="35"/>
      <c r="AT127" s="32"/>
      <c r="AU127" s="32"/>
      <c r="AV127" s="32"/>
      <c r="AW127" s="32"/>
      <c r="AX127" s="9">
        <f t="shared" si="55"/>
        <v>125000000</v>
      </c>
      <c r="AY127" s="32">
        <v>0</v>
      </c>
      <c r="AZ127" s="34">
        <v>125000000</v>
      </c>
      <c r="BA127" s="35"/>
      <c r="BB127" s="32"/>
      <c r="BC127" s="32"/>
      <c r="BD127" s="32"/>
      <c r="BE127" s="32"/>
      <c r="BF127" s="9">
        <f t="shared" si="56"/>
        <v>125000000</v>
      </c>
      <c r="BG127" s="10">
        <f t="shared" si="57"/>
        <v>500000000</v>
      </c>
      <c r="BH127" s="1" t="e">
        <f t="shared" si="58"/>
        <v>#REF!</v>
      </c>
      <c r="BI127" s="1" t="str">
        <f t="shared" si="59"/>
        <v>bien</v>
      </c>
      <c r="BJ127" s="11">
        <f t="shared" si="60"/>
        <v>0</v>
      </c>
    </row>
    <row r="128" spans="1:62" ht="84.75" customHeight="1" x14ac:dyDescent="0.25">
      <c r="A128" s="327"/>
      <c r="B128" s="347"/>
      <c r="C128" s="324"/>
      <c r="D128" s="249"/>
      <c r="E128" s="249"/>
      <c r="F128" s="249"/>
      <c r="G128" s="249"/>
      <c r="H128" s="264"/>
      <c r="I128" s="288"/>
      <c r="J128" s="268">
        <v>2.36</v>
      </c>
      <c r="K128" s="250" t="s">
        <v>360</v>
      </c>
      <c r="L128" s="152" t="s">
        <v>361</v>
      </c>
      <c r="M128" s="133" t="s">
        <v>362</v>
      </c>
      <c r="N128" s="104">
        <v>1720</v>
      </c>
      <c r="O128" s="101" t="s">
        <v>34</v>
      </c>
      <c r="P128" s="101" t="s">
        <v>40</v>
      </c>
      <c r="Q128" s="101"/>
      <c r="R128" s="105">
        <v>0</v>
      </c>
      <c r="S128" s="105">
        <v>424490032.16545099</v>
      </c>
      <c r="T128" s="105">
        <v>0</v>
      </c>
      <c r="U128" s="105">
        <v>0</v>
      </c>
      <c r="V128" s="105">
        <v>0</v>
      </c>
      <c r="W128" s="105"/>
      <c r="X128" s="105">
        <v>0</v>
      </c>
      <c r="Y128" s="106">
        <f t="shared" si="30"/>
        <v>424490032.16545099</v>
      </c>
      <c r="Z128" s="167">
        <v>502</v>
      </c>
      <c r="AA128" s="35">
        <v>0</v>
      </c>
      <c r="AB128" s="34">
        <v>106122508.041363</v>
      </c>
      <c r="AC128" s="35"/>
      <c r="AD128" s="32"/>
      <c r="AE128" s="32"/>
      <c r="AF128" s="32"/>
      <c r="AG128" s="32"/>
      <c r="AH128" s="9">
        <f t="shared" si="53"/>
        <v>106122508.041363</v>
      </c>
      <c r="AI128" s="32">
        <v>0</v>
      </c>
      <c r="AJ128" s="34">
        <v>106122508.041363</v>
      </c>
      <c r="AK128" s="35"/>
      <c r="AL128" s="32"/>
      <c r="AM128" s="32"/>
      <c r="AN128" s="32"/>
      <c r="AO128" s="32"/>
      <c r="AP128" s="9">
        <f t="shared" si="54"/>
        <v>106122508.041363</v>
      </c>
      <c r="AQ128" s="32">
        <v>0</v>
      </c>
      <c r="AR128" s="34">
        <v>106122508.041363</v>
      </c>
      <c r="AS128" s="35"/>
      <c r="AT128" s="32"/>
      <c r="AU128" s="32"/>
      <c r="AV128" s="32"/>
      <c r="AW128" s="32"/>
      <c r="AX128" s="9">
        <f t="shared" si="55"/>
        <v>106122508.041363</v>
      </c>
      <c r="AY128" s="32">
        <v>0</v>
      </c>
      <c r="AZ128" s="34">
        <v>106122508.041363</v>
      </c>
      <c r="BA128" s="35"/>
      <c r="BB128" s="32"/>
      <c r="BC128" s="32"/>
      <c r="BD128" s="32"/>
      <c r="BE128" s="32"/>
      <c r="BF128" s="9">
        <f t="shared" si="56"/>
        <v>106122508.041363</v>
      </c>
      <c r="BG128" s="10">
        <f t="shared" si="57"/>
        <v>424490032.165452</v>
      </c>
      <c r="BH128" s="1" t="e">
        <f t="shared" si="58"/>
        <v>#REF!</v>
      </c>
      <c r="BI128" s="1" t="str">
        <f t="shared" si="59"/>
        <v>revisar</v>
      </c>
      <c r="BJ128" s="16">
        <f t="shared" si="60"/>
        <v>1.0132789611816406E-6</v>
      </c>
    </row>
    <row r="129" spans="1:62" ht="98.45" customHeight="1" x14ac:dyDescent="0.25">
      <c r="A129" s="327"/>
      <c r="B129" s="347"/>
      <c r="C129" s="324"/>
      <c r="D129" s="249"/>
      <c r="E129" s="249"/>
      <c r="F129" s="249"/>
      <c r="G129" s="249"/>
      <c r="H129" s="264"/>
      <c r="I129" s="288"/>
      <c r="J129" s="249"/>
      <c r="K129" s="249"/>
      <c r="L129" s="152" t="s">
        <v>363</v>
      </c>
      <c r="M129" s="133" t="s">
        <v>364</v>
      </c>
      <c r="N129" s="104">
        <v>4</v>
      </c>
      <c r="O129" s="101" t="s">
        <v>34</v>
      </c>
      <c r="P129" s="101" t="s">
        <v>40</v>
      </c>
      <c r="Q129" s="101"/>
      <c r="R129" s="105"/>
      <c r="S129" s="105">
        <v>100000000</v>
      </c>
      <c r="T129" s="105"/>
      <c r="U129" s="105"/>
      <c r="V129" s="105"/>
      <c r="W129" s="105"/>
      <c r="X129" s="105"/>
      <c r="Y129" s="106">
        <f t="shared" si="30"/>
        <v>100000000</v>
      </c>
      <c r="Z129" s="167">
        <v>1</v>
      </c>
      <c r="AA129" s="35">
        <v>0</v>
      </c>
      <c r="AB129" s="34">
        <v>25000000</v>
      </c>
      <c r="AC129" s="35"/>
      <c r="AD129" s="32"/>
      <c r="AE129" s="32"/>
      <c r="AF129" s="32"/>
      <c r="AG129" s="32"/>
      <c r="AH129" s="9">
        <f t="shared" si="53"/>
        <v>25000000</v>
      </c>
      <c r="AI129" s="32">
        <v>0</v>
      </c>
      <c r="AJ129" s="34">
        <v>25000000</v>
      </c>
      <c r="AK129" s="35"/>
      <c r="AL129" s="32"/>
      <c r="AM129" s="32"/>
      <c r="AN129" s="32"/>
      <c r="AO129" s="32"/>
      <c r="AP129" s="9">
        <f t="shared" si="54"/>
        <v>25000000</v>
      </c>
      <c r="AQ129" s="32">
        <v>0</v>
      </c>
      <c r="AR129" s="34">
        <v>25000000</v>
      </c>
      <c r="AS129" s="35"/>
      <c r="AT129" s="32"/>
      <c r="AU129" s="32"/>
      <c r="AV129" s="32"/>
      <c r="AW129" s="32"/>
      <c r="AX129" s="9">
        <f t="shared" si="55"/>
        <v>25000000</v>
      </c>
      <c r="AY129" s="32">
        <v>0</v>
      </c>
      <c r="AZ129" s="34">
        <v>25000000</v>
      </c>
      <c r="BA129" s="35"/>
      <c r="BB129" s="32"/>
      <c r="BC129" s="32"/>
      <c r="BD129" s="32"/>
      <c r="BE129" s="32"/>
      <c r="BF129" s="9">
        <f t="shared" si="56"/>
        <v>25000000</v>
      </c>
      <c r="BG129" s="10">
        <f t="shared" si="57"/>
        <v>100000000</v>
      </c>
      <c r="BH129" s="1" t="e">
        <f t="shared" si="58"/>
        <v>#REF!</v>
      </c>
      <c r="BI129" s="1" t="str">
        <f t="shared" si="59"/>
        <v>bien</v>
      </c>
      <c r="BJ129" s="11">
        <f t="shared" si="60"/>
        <v>0</v>
      </c>
    </row>
    <row r="130" spans="1:62" ht="76.900000000000006" customHeight="1" x14ac:dyDescent="0.25">
      <c r="A130" s="327"/>
      <c r="B130" s="347"/>
      <c r="C130" s="324"/>
      <c r="D130" s="249"/>
      <c r="E130" s="249"/>
      <c r="F130" s="249"/>
      <c r="G130" s="249"/>
      <c r="H130" s="264"/>
      <c r="I130" s="288"/>
      <c r="J130" s="268">
        <v>2.37</v>
      </c>
      <c r="K130" s="250" t="s">
        <v>365</v>
      </c>
      <c r="L130" s="152" t="s">
        <v>366</v>
      </c>
      <c r="M130" s="133" t="s">
        <v>367</v>
      </c>
      <c r="N130" s="104">
        <v>12</v>
      </c>
      <c r="O130" s="101" t="s">
        <v>34</v>
      </c>
      <c r="P130" s="101" t="s">
        <v>40</v>
      </c>
      <c r="Q130" s="101"/>
      <c r="R130" s="105">
        <v>0</v>
      </c>
      <c r="S130" s="105">
        <v>222120095.58919367</v>
      </c>
      <c r="T130" s="105">
        <v>0</v>
      </c>
      <c r="U130" s="105">
        <v>0</v>
      </c>
      <c r="V130" s="105">
        <v>0</v>
      </c>
      <c r="W130" s="105"/>
      <c r="X130" s="105">
        <v>0</v>
      </c>
      <c r="Y130" s="106">
        <f t="shared" si="30"/>
        <v>222120095.58919367</v>
      </c>
      <c r="Z130" s="167">
        <v>3</v>
      </c>
      <c r="AA130" s="35">
        <v>0</v>
      </c>
      <c r="AB130" s="34">
        <v>55530023.897298418</v>
      </c>
      <c r="AC130" s="35"/>
      <c r="AD130" s="32"/>
      <c r="AE130" s="32"/>
      <c r="AF130" s="32"/>
      <c r="AG130" s="32"/>
      <c r="AH130" s="9">
        <f t="shared" si="53"/>
        <v>55530023.897298418</v>
      </c>
      <c r="AI130" s="32">
        <v>0</v>
      </c>
      <c r="AJ130" s="34">
        <v>55530023.897298418</v>
      </c>
      <c r="AK130" s="35"/>
      <c r="AL130" s="32"/>
      <c r="AM130" s="32"/>
      <c r="AN130" s="32"/>
      <c r="AO130" s="32"/>
      <c r="AP130" s="9">
        <f t="shared" si="54"/>
        <v>55530023.897298418</v>
      </c>
      <c r="AQ130" s="32">
        <v>0</v>
      </c>
      <c r="AR130" s="34">
        <v>55530023.897298418</v>
      </c>
      <c r="AS130" s="35"/>
      <c r="AT130" s="32"/>
      <c r="AU130" s="32"/>
      <c r="AV130" s="32"/>
      <c r="AW130" s="32"/>
      <c r="AX130" s="9">
        <f t="shared" si="55"/>
        <v>55530023.897298418</v>
      </c>
      <c r="AY130" s="32">
        <v>0</v>
      </c>
      <c r="AZ130" s="34">
        <v>55530023.897298418</v>
      </c>
      <c r="BA130" s="35"/>
      <c r="BB130" s="32"/>
      <c r="BC130" s="32"/>
      <c r="BD130" s="32"/>
      <c r="BE130" s="32"/>
      <c r="BF130" s="9">
        <f t="shared" si="56"/>
        <v>55530023.897298418</v>
      </c>
      <c r="BG130" s="10">
        <f t="shared" si="57"/>
        <v>222120095.58919367</v>
      </c>
      <c r="BH130" s="1" t="e">
        <f t="shared" si="58"/>
        <v>#REF!</v>
      </c>
      <c r="BI130" s="1" t="str">
        <f t="shared" si="59"/>
        <v>bien</v>
      </c>
      <c r="BJ130" s="11">
        <f t="shared" si="60"/>
        <v>0</v>
      </c>
    </row>
    <row r="131" spans="1:62" ht="76.900000000000006" customHeight="1" x14ac:dyDescent="0.25">
      <c r="A131" s="327"/>
      <c r="B131" s="347"/>
      <c r="C131" s="324"/>
      <c r="D131" s="249"/>
      <c r="E131" s="249"/>
      <c r="F131" s="249"/>
      <c r="G131" s="249"/>
      <c r="H131" s="264"/>
      <c r="I131" s="288"/>
      <c r="J131" s="249"/>
      <c r="K131" s="249"/>
      <c r="L131" s="152" t="s">
        <v>368</v>
      </c>
      <c r="M131" s="133" t="s">
        <v>369</v>
      </c>
      <c r="N131" s="104">
        <v>1</v>
      </c>
      <c r="O131" s="101" t="s">
        <v>34</v>
      </c>
      <c r="P131" s="101" t="s">
        <v>40</v>
      </c>
      <c r="Q131" s="101"/>
      <c r="R131" s="105"/>
      <c r="S131" s="105">
        <v>400000000</v>
      </c>
      <c r="T131" s="105">
        <v>0</v>
      </c>
      <c r="U131" s="105">
        <v>0</v>
      </c>
      <c r="V131" s="105">
        <v>0</v>
      </c>
      <c r="W131" s="105"/>
      <c r="X131" s="105">
        <v>0</v>
      </c>
      <c r="Y131" s="106">
        <f t="shared" si="30"/>
        <v>400000000</v>
      </c>
      <c r="Z131" s="167">
        <v>1</v>
      </c>
      <c r="AA131" s="35">
        <v>0</v>
      </c>
      <c r="AB131" s="34">
        <v>100000000</v>
      </c>
      <c r="AC131" s="35"/>
      <c r="AD131" s="32"/>
      <c r="AE131" s="32"/>
      <c r="AF131" s="32"/>
      <c r="AG131" s="32"/>
      <c r="AH131" s="9">
        <f t="shared" si="53"/>
        <v>100000000</v>
      </c>
      <c r="AI131" s="32">
        <v>0</v>
      </c>
      <c r="AJ131" s="34">
        <v>100000000</v>
      </c>
      <c r="AK131" s="35"/>
      <c r="AL131" s="32"/>
      <c r="AM131" s="32"/>
      <c r="AN131" s="32"/>
      <c r="AO131" s="32"/>
      <c r="AP131" s="9">
        <f t="shared" si="54"/>
        <v>100000000</v>
      </c>
      <c r="AQ131" s="32">
        <v>0</v>
      </c>
      <c r="AR131" s="34">
        <v>100000000</v>
      </c>
      <c r="AS131" s="35"/>
      <c r="AT131" s="32"/>
      <c r="AU131" s="32"/>
      <c r="AV131" s="32"/>
      <c r="AW131" s="32"/>
      <c r="AX131" s="9">
        <f t="shared" si="55"/>
        <v>100000000</v>
      </c>
      <c r="AY131" s="32">
        <v>0</v>
      </c>
      <c r="AZ131" s="34">
        <v>100000000</v>
      </c>
      <c r="BA131" s="35"/>
      <c r="BB131" s="32"/>
      <c r="BC131" s="32"/>
      <c r="BD131" s="32"/>
      <c r="BE131" s="32"/>
      <c r="BF131" s="9">
        <f t="shared" si="56"/>
        <v>100000000</v>
      </c>
      <c r="BG131" s="10">
        <f t="shared" si="57"/>
        <v>400000000</v>
      </c>
      <c r="BH131" s="1" t="e">
        <f t="shared" si="58"/>
        <v>#REF!</v>
      </c>
      <c r="BI131" s="1" t="str">
        <f t="shared" si="59"/>
        <v>bien</v>
      </c>
      <c r="BJ131" s="11">
        <f t="shared" si="60"/>
        <v>0</v>
      </c>
    </row>
    <row r="132" spans="1:62" ht="85.5" customHeight="1" x14ac:dyDescent="0.25">
      <c r="A132" s="327"/>
      <c r="B132" s="347"/>
      <c r="C132" s="324"/>
      <c r="D132" s="249"/>
      <c r="E132" s="249"/>
      <c r="F132" s="249"/>
      <c r="G132" s="249"/>
      <c r="H132" s="264"/>
      <c r="I132" s="288"/>
      <c r="J132" s="218">
        <v>2.38</v>
      </c>
      <c r="K132" s="219" t="s">
        <v>370</v>
      </c>
      <c r="L132" s="152" t="s">
        <v>371</v>
      </c>
      <c r="M132" s="133" t="s">
        <v>372</v>
      </c>
      <c r="N132" s="104">
        <v>4</v>
      </c>
      <c r="O132" s="101" t="s">
        <v>34</v>
      </c>
      <c r="P132" s="101" t="s">
        <v>35</v>
      </c>
      <c r="Q132" s="101"/>
      <c r="R132" s="105">
        <v>0</v>
      </c>
      <c r="S132" s="105">
        <v>240000000</v>
      </c>
      <c r="T132" s="105">
        <v>0</v>
      </c>
      <c r="U132" s="105">
        <v>0</v>
      </c>
      <c r="V132" s="105">
        <v>0</v>
      </c>
      <c r="W132" s="105"/>
      <c r="X132" s="105">
        <v>0</v>
      </c>
      <c r="Y132" s="106">
        <f t="shared" si="30"/>
        <v>240000000</v>
      </c>
      <c r="Z132" s="167">
        <v>1</v>
      </c>
      <c r="AA132" s="35">
        <v>0</v>
      </c>
      <c r="AB132" s="34">
        <v>60000000</v>
      </c>
      <c r="AC132" s="35"/>
      <c r="AD132" s="32"/>
      <c r="AE132" s="32"/>
      <c r="AF132" s="32"/>
      <c r="AG132" s="32"/>
      <c r="AH132" s="9">
        <f t="shared" si="53"/>
        <v>60000000</v>
      </c>
      <c r="AI132" s="32">
        <v>0</v>
      </c>
      <c r="AJ132" s="34">
        <v>60000000</v>
      </c>
      <c r="AK132" s="35"/>
      <c r="AL132" s="32"/>
      <c r="AM132" s="32"/>
      <c r="AN132" s="32"/>
      <c r="AO132" s="32"/>
      <c r="AP132" s="9">
        <f t="shared" si="54"/>
        <v>60000000</v>
      </c>
      <c r="AQ132" s="32">
        <v>0</v>
      </c>
      <c r="AR132" s="34">
        <v>60000000</v>
      </c>
      <c r="AS132" s="35"/>
      <c r="AT132" s="32"/>
      <c r="AU132" s="32"/>
      <c r="AV132" s="32"/>
      <c r="AW132" s="32"/>
      <c r="AX132" s="9">
        <f t="shared" si="55"/>
        <v>60000000</v>
      </c>
      <c r="AY132" s="32">
        <v>0</v>
      </c>
      <c r="AZ132" s="34">
        <v>60000000</v>
      </c>
      <c r="BA132" s="35"/>
      <c r="BB132" s="32"/>
      <c r="BC132" s="32"/>
      <c r="BD132" s="32"/>
      <c r="BE132" s="32"/>
      <c r="BF132" s="9">
        <f t="shared" si="56"/>
        <v>60000000</v>
      </c>
      <c r="BG132" s="10">
        <f t="shared" si="57"/>
        <v>240000000</v>
      </c>
      <c r="BH132" s="1" t="e">
        <f t="shared" si="58"/>
        <v>#REF!</v>
      </c>
      <c r="BI132" s="1" t="str">
        <f t="shared" si="59"/>
        <v>bien</v>
      </c>
      <c r="BJ132" s="11">
        <f t="shared" si="60"/>
        <v>0</v>
      </c>
    </row>
    <row r="133" spans="1:62" ht="66" customHeight="1" x14ac:dyDescent="0.25">
      <c r="A133" s="327"/>
      <c r="B133" s="347"/>
      <c r="C133" s="324"/>
      <c r="D133" s="249"/>
      <c r="E133" s="249"/>
      <c r="F133" s="249"/>
      <c r="G133" s="249"/>
      <c r="H133" s="264"/>
      <c r="I133" s="288"/>
      <c r="J133" s="268">
        <v>2.39</v>
      </c>
      <c r="K133" s="250" t="s">
        <v>373</v>
      </c>
      <c r="L133" s="152" t="s">
        <v>374</v>
      </c>
      <c r="M133" s="133" t="s">
        <v>375</v>
      </c>
      <c r="N133" s="104">
        <v>600</v>
      </c>
      <c r="O133" s="101" t="s">
        <v>34</v>
      </c>
      <c r="P133" s="101" t="s">
        <v>40</v>
      </c>
      <c r="Q133" s="101"/>
      <c r="R133" s="105">
        <v>0</v>
      </c>
      <c r="S133" s="105">
        <v>240000000</v>
      </c>
      <c r="T133" s="105">
        <v>0</v>
      </c>
      <c r="U133" s="105">
        <v>0</v>
      </c>
      <c r="V133" s="105">
        <v>0</v>
      </c>
      <c r="W133" s="105"/>
      <c r="X133" s="105">
        <v>0</v>
      </c>
      <c r="Y133" s="106">
        <f t="shared" si="30"/>
        <v>240000000</v>
      </c>
      <c r="Z133" s="167">
        <v>525</v>
      </c>
      <c r="AA133" s="35">
        <v>0</v>
      </c>
      <c r="AB133" s="34">
        <v>60000000</v>
      </c>
      <c r="AC133" s="35"/>
      <c r="AD133" s="32"/>
      <c r="AE133" s="32"/>
      <c r="AF133" s="32"/>
      <c r="AG133" s="32"/>
      <c r="AH133" s="9">
        <f t="shared" si="53"/>
        <v>60000000</v>
      </c>
      <c r="AI133" s="32">
        <v>0</v>
      </c>
      <c r="AJ133" s="34">
        <v>60000000</v>
      </c>
      <c r="AK133" s="35"/>
      <c r="AL133" s="32"/>
      <c r="AM133" s="32"/>
      <c r="AN133" s="32"/>
      <c r="AO133" s="32"/>
      <c r="AP133" s="9">
        <f t="shared" si="54"/>
        <v>60000000</v>
      </c>
      <c r="AQ133" s="32">
        <v>0</v>
      </c>
      <c r="AR133" s="34">
        <v>60000000</v>
      </c>
      <c r="AS133" s="35"/>
      <c r="AT133" s="32"/>
      <c r="AU133" s="32"/>
      <c r="AV133" s="32"/>
      <c r="AW133" s="32"/>
      <c r="AX133" s="9">
        <f t="shared" si="55"/>
        <v>60000000</v>
      </c>
      <c r="AY133" s="32">
        <v>0</v>
      </c>
      <c r="AZ133" s="34">
        <v>60000000</v>
      </c>
      <c r="BA133" s="35"/>
      <c r="BB133" s="32"/>
      <c r="BC133" s="32"/>
      <c r="BD133" s="32"/>
      <c r="BE133" s="32"/>
      <c r="BF133" s="9">
        <f t="shared" si="56"/>
        <v>60000000</v>
      </c>
      <c r="BG133" s="10">
        <f t="shared" si="57"/>
        <v>240000000</v>
      </c>
      <c r="BH133" s="1" t="e">
        <f t="shared" si="58"/>
        <v>#REF!</v>
      </c>
      <c r="BI133" s="1" t="str">
        <f t="shared" si="59"/>
        <v>bien</v>
      </c>
      <c r="BJ133" s="11">
        <f t="shared" si="60"/>
        <v>0</v>
      </c>
    </row>
    <row r="134" spans="1:62" ht="93" customHeight="1" x14ac:dyDescent="0.25">
      <c r="A134" s="327"/>
      <c r="B134" s="347"/>
      <c r="C134" s="324"/>
      <c r="D134" s="249"/>
      <c r="E134" s="249"/>
      <c r="F134" s="249"/>
      <c r="G134" s="249"/>
      <c r="H134" s="264"/>
      <c r="I134" s="288"/>
      <c r="J134" s="249"/>
      <c r="K134" s="249"/>
      <c r="L134" s="152" t="s">
        <v>376</v>
      </c>
      <c r="M134" s="133" t="s">
        <v>377</v>
      </c>
      <c r="N134" s="104">
        <v>4</v>
      </c>
      <c r="O134" s="101" t="s">
        <v>34</v>
      </c>
      <c r="P134" s="101" t="s">
        <v>35</v>
      </c>
      <c r="Q134" s="101"/>
      <c r="R134" s="105"/>
      <c r="S134" s="105">
        <v>200000000</v>
      </c>
      <c r="T134" s="105">
        <v>0</v>
      </c>
      <c r="U134" s="105">
        <v>0</v>
      </c>
      <c r="V134" s="105">
        <v>0</v>
      </c>
      <c r="W134" s="105"/>
      <c r="X134" s="105">
        <v>0</v>
      </c>
      <c r="Y134" s="106">
        <f t="shared" si="30"/>
        <v>200000000</v>
      </c>
      <c r="Z134" s="167">
        <v>1</v>
      </c>
      <c r="AA134" s="35">
        <v>0</v>
      </c>
      <c r="AB134" s="34">
        <v>50000000</v>
      </c>
      <c r="AC134" s="35"/>
      <c r="AD134" s="32"/>
      <c r="AE134" s="32"/>
      <c r="AF134" s="32"/>
      <c r="AG134" s="32"/>
      <c r="AH134" s="9">
        <f t="shared" si="53"/>
        <v>50000000</v>
      </c>
      <c r="AI134" s="32">
        <v>0</v>
      </c>
      <c r="AJ134" s="34">
        <v>50000000</v>
      </c>
      <c r="AK134" s="35"/>
      <c r="AL134" s="32"/>
      <c r="AM134" s="32"/>
      <c r="AN134" s="32"/>
      <c r="AO134" s="32"/>
      <c r="AP134" s="9">
        <f t="shared" si="54"/>
        <v>50000000</v>
      </c>
      <c r="AQ134" s="32">
        <v>0</v>
      </c>
      <c r="AR134" s="34">
        <v>50000000</v>
      </c>
      <c r="AS134" s="35"/>
      <c r="AT134" s="32"/>
      <c r="AU134" s="32"/>
      <c r="AV134" s="32"/>
      <c r="AW134" s="32"/>
      <c r="AX134" s="9">
        <f t="shared" si="55"/>
        <v>50000000</v>
      </c>
      <c r="AY134" s="32">
        <v>0</v>
      </c>
      <c r="AZ134" s="34">
        <v>50000000</v>
      </c>
      <c r="BA134" s="35"/>
      <c r="BB134" s="32"/>
      <c r="BC134" s="32"/>
      <c r="BD134" s="32"/>
      <c r="BE134" s="32"/>
      <c r="BF134" s="9">
        <f t="shared" si="56"/>
        <v>50000000</v>
      </c>
      <c r="BG134" s="10">
        <f t="shared" si="57"/>
        <v>200000000</v>
      </c>
      <c r="BH134" s="1" t="e">
        <f t="shared" si="58"/>
        <v>#REF!</v>
      </c>
      <c r="BI134" s="1" t="str">
        <f t="shared" si="59"/>
        <v>bien</v>
      </c>
      <c r="BJ134" s="11">
        <f t="shared" si="60"/>
        <v>0</v>
      </c>
    </row>
    <row r="135" spans="1:62" ht="93" customHeight="1" x14ac:dyDescent="0.25">
      <c r="A135" s="327"/>
      <c r="B135" s="347"/>
      <c r="C135" s="324"/>
      <c r="D135" s="249"/>
      <c r="E135" s="249"/>
      <c r="F135" s="249"/>
      <c r="G135" s="249"/>
      <c r="H135" s="264"/>
      <c r="I135" s="288"/>
      <c r="J135" s="249"/>
      <c r="K135" s="249"/>
      <c r="L135" s="152" t="s">
        <v>378</v>
      </c>
      <c r="M135" s="133" t="s">
        <v>379</v>
      </c>
      <c r="N135" s="104">
        <v>4</v>
      </c>
      <c r="O135" s="101" t="s">
        <v>34</v>
      </c>
      <c r="P135" s="101" t="s">
        <v>35</v>
      </c>
      <c r="Q135" s="101"/>
      <c r="R135" s="105"/>
      <c r="S135" s="105">
        <v>200000000</v>
      </c>
      <c r="T135" s="105">
        <v>0</v>
      </c>
      <c r="U135" s="105">
        <v>0</v>
      </c>
      <c r="V135" s="105">
        <v>0</v>
      </c>
      <c r="W135" s="105"/>
      <c r="X135" s="105">
        <v>0</v>
      </c>
      <c r="Y135" s="106">
        <f t="shared" si="30"/>
        <v>200000000</v>
      </c>
      <c r="Z135" s="167">
        <v>1</v>
      </c>
      <c r="AA135" s="35">
        <v>0</v>
      </c>
      <c r="AB135" s="34">
        <v>50000000</v>
      </c>
      <c r="AC135" s="35"/>
      <c r="AD135" s="32"/>
      <c r="AE135" s="32"/>
      <c r="AF135" s="32"/>
      <c r="AG135" s="32"/>
      <c r="AH135" s="9">
        <f t="shared" si="53"/>
        <v>50000000</v>
      </c>
      <c r="AI135" s="32">
        <v>0</v>
      </c>
      <c r="AJ135" s="34">
        <v>50000000</v>
      </c>
      <c r="AK135" s="35"/>
      <c r="AL135" s="32"/>
      <c r="AM135" s="32"/>
      <c r="AN135" s="32"/>
      <c r="AO135" s="32"/>
      <c r="AP135" s="9">
        <f t="shared" si="54"/>
        <v>50000000</v>
      </c>
      <c r="AQ135" s="32">
        <v>0</v>
      </c>
      <c r="AR135" s="34">
        <v>50000000</v>
      </c>
      <c r="AS135" s="35"/>
      <c r="AT135" s="32"/>
      <c r="AU135" s="32"/>
      <c r="AV135" s="32"/>
      <c r="AW135" s="32"/>
      <c r="AX135" s="9">
        <f t="shared" si="55"/>
        <v>50000000</v>
      </c>
      <c r="AY135" s="32">
        <v>0</v>
      </c>
      <c r="AZ135" s="34">
        <v>50000000</v>
      </c>
      <c r="BA135" s="35"/>
      <c r="BB135" s="32"/>
      <c r="BC135" s="32"/>
      <c r="BD135" s="32"/>
      <c r="BE135" s="32"/>
      <c r="BF135" s="9">
        <f t="shared" si="56"/>
        <v>50000000</v>
      </c>
      <c r="BG135" s="10">
        <f t="shared" si="57"/>
        <v>200000000</v>
      </c>
      <c r="BH135" s="1" t="e">
        <f t="shared" si="58"/>
        <v>#REF!</v>
      </c>
      <c r="BI135" s="1" t="str">
        <f t="shared" si="59"/>
        <v>bien</v>
      </c>
      <c r="BJ135" s="11">
        <f t="shared" si="60"/>
        <v>0</v>
      </c>
    </row>
    <row r="136" spans="1:62" ht="93" customHeight="1" x14ac:dyDescent="0.25">
      <c r="A136" s="327"/>
      <c r="B136" s="347"/>
      <c r="C136" s="324"/>
      <c r="D136" s="249"/>
      <c r="E136" s="249"/>
      <c r="F136" s="249"/>
      <c r="G136" s="249"/>
      <c r="H136" s="264"/>
      <c r="I136" s="288"/>
      <c r="J136" s="249"/>
      <c r="K136" s="249"/>
      <c r="L136" s="152" t="s">
        <v>380</v>
      </c>
      <c r="M136" s="133" t="s">
        <v>381</v>
      </c>
      <c r="N136" s="104">
        <v>4</v>
      </c>
      <c r="O136" s="101" t="s">
        <v>34</v>
      </c>
      <c r="P136" s="101" t="s">
        <v>40</v>
      </c>
      <c r="Q136" s="101"/>
      <c r="R136" s="105"/>
      <c r="S136" s="105">
        <v>200000000</v>
      </c>
      <c r="T136" s="105">
        <v>0</v>
      </c>
      <c r="U136" s="105">
        <v>0</v>
      </c>
      <c r="V136" s="105">
        <v>0</v>
      </c>
      <c r="W136" s="105"/>
      <c r="X136" s="105">
        <v>0</v>
      </c>
      <c r="Y136" s="106">
        <f t="shared" si="30"/>
        <v>200000000</v>
      </c>
      <c r="Z136" s="167">
        <v>1</v>
      </c>
      <c r="AA136" s="35">
        <v>0</v>
      </c>
      <c r="AB136" s="34">
        <v>50000000</v>
      </c>
      <c r="AC136" s="35"/>
      <c r="AD136" s="32"/>
      <c r="AE136" s="32"/>
      <c r="AF136" s="32"/>
      <c r="AG136" s="32"/>
      <c r="AH136" s="9">
        <f t="shared" si="53"/>
        <v>50000000</v>
      </c>
      <c r="AI136" s="32">
        <v>0</v>
      </c>
      <c r="AJ136" s="34">
        <v>50000000</v>
      </c>
      <c r="AK136" s="35"/>
      <c r="AL136" s="32"/>
      <c r="AM136" s="32"/>
      <c r="AN136" s="32"/>
      <c r="AO136" s="32"/>
      <c r="AP136" s="9">
        <f t="shared" si="54"/>
        <v>50000000</v>
      </c>
      <c r="AQ136" s="32">
        <v>0</v>
      </c>
      <c r="AR136" s="34">
        <v>50000000</v>
      </c>
      <c r="AS136" s="35"/>
      <c r="AT136" s="32"/>
      <c r="AU136" s="32"/>
      <c r="AV136" s="32"/>
      <c r="AW136" s="32"/>
      <c r="AX136" s="9">
        <f t="shared" si="55"/>
        <v>50000000</v>
      </c>
      <c r="AY136" s="32">
        <v>0</v>
      </c>
      <c r="AZ136" s="34">
        <v>50000000</v>
      </c>
      <c r="BA136" s="35"/>
      <c r="BB136" s="32"/>
      <c r="BC136" s="32"/>
      <c r="BD136" s="32"/>
      <c r="BE136" s="32"/>
      <c r="BF136" s="9">
        <f t="shared" si="56"/>
        <v>50000000</v>
      </c>
      <c r="BG136" s="10">
        <f t="shared" si="57"/>
        <v>200000000</v>
      </c>
      <c r="BH136" s="1" t="e">
        <f t="shared" si="58"/>
        <v>#REF!</v>
      </c>
      <c r="BI136" s="1" t="str">
        <f t="shared" si="59"/>
        <v>bien</v>
      </c>
      <c r="BJ136" s="11">
        <f t="shared" si="60"/>
        <v>0</v>
      </c>
    </row>
    <row r="137" spans="1:62" ht="93" customHeight="1" x14ac:dyDescent="0.25">
      <c r="A137" s="327"/>
      <c r="B137" s="347"/>
      <c r="C137" s="324"/>
      <c r="D137" s="249"/>
      <c r="E137" s="249"/>
      <c r="F137" s="249"/>
      <c r="G137" s="249"/>
      <c r="H137" s="264"/>
      <c r="I137" s="288"/>
      <c r="J137" s="249"/>
      <c r="K137" s="249"/>
      <c r="L137" s="152" t="s">
        <v>382</v>
      </c>
      <c r="M137" s="133" t="s">
        <v>383</v>
      </c>
      <c r="N137" s="104">
        <v>4</v>
      </c>
      <c r="O137" s="101" t="s">
        <v>34</v>
      </c>
      <c r="P137" s="101" t="s">
        <v>40</v>
      </c>
      <c r="Q137" s="101"/>
      <c r="R137" s="105"/>
      <c r="S137" s="105">
        <v>125000000</v>
      </c>
      <c r="T137" s="105">
        <v>0</v>
      </c>
      <c r="U137" s="105">
        <v>0</v>
      </c>
      <c r="V137" s="105">
        <v>0</v>
      </c>
      <c r="W137" s="105"/>
      <c r="X137" s="105">
        <v>0</v>
      </c>
      <c r="Y137" s="106">
        <f t="shared" si="30"/>
        <v>125000000</v>
      </c>
      <c r="Z137" s="167">
        <v>1</v>
      </c>
      <c r="AA137" s="35">
        <v>0</v>
      </c>
      <c r="AB137" s="34">
        <v>31250000</v>
      </c>
      <c r="AC137" s="35"/>
      <c r="AD137" s="32"/>
      <c r="AE137" s="32"/>
      <c r="AF137" s="32"/>
      <c r="AG137" s="32"/>
      <c r="AH137" s="9">
        <f t="shared" si="53"/>
        <v>31250000</v>
      </c>
      <c r="AI137" s="32">
        <v>0</v>
      </c>
      <c r="AJ137" s="34">
        <v>31250000</v>
      </c>
      <c r="AK137" s="35"/>
      <c r="AL137" s="32"/>
      <c r="AM137" s="32"/>
      <c r="AN137" s="32"/>
      <c r="AO137" s="32"/>
      <c r="AP137" s="9">
        <f t="shared" si="54"/>
        <v>31250000</v>
      </c>
      <c r="AQ137" s="32">
        <v>0</v>
      </c>
      <c r="AR137" s="34">
        <v>31250000</v>
      </c>
      <c r="AS137" s="35"/>
      <c r="AT137" s="32"/>
      <c r="AU137" s="32"/>
      <c r="AV137" s="32"/>
      <c r="AW137" s="32"/>
      <c r="AX137" s="9">
        <f t="shared" si="55"/>
        <v>31250000</v>
      </c>
      <c r="AY137" s="32">
        <v>0</v>
      </c>
      <c r="AZ137" s="34">
        <v>31250000</v>
      </c>
      <c r="BA137" s="35"/>
      <c r="BB137" s="32"/>
      <c r="BC137" s="32"/>
      <c r="BD137" s="32"/>
      <c r="BE137" s="32"/>
      <c r="BF137" s="9">
        <f t="shared" si="56"/>
        <v>31250000</v>
      </c>
      <c r="BG137" s="10">
        <f t="shared" si="57"/>
        <v>125000000</v>
      </c>
      <c r="BH137" s="1" t="e">
        <f t="shared" si="58"/>
        <v>#REF!</v>
      </c>
      <c r="BI137" s="1" t="str">
        <f t="shared" si="59"/>
        <v>bien</v>
      </c>
      <c r="BJ137" s="11">
        <f t="shared" si="60"/>
        <v>0</v>
      </c>
    </row>
    <row r="138" spans="1:62" ht="87" customHeight="1" x14ac:dyDescent="0.25">
      <c r="A138" s="327"/>
      <c r="B138" s="347"/>
      <c r="C138" s="324"/>
      <c r="D138" s="249"/>
      <c r="E138" s="249"/>
      <c r="F138" s="249"/>
      <c r="G138" s="249"/>
      <c r="H138" s="264"/>
      <c r="I138" s="288"/>
      <c r="J138" s="249"/>
      <c r="K138" s="249"/>
      <c r="L138" s="152" t="s">
        <v>384</v>
      </c>
      <c r="M138" s="133" t="s">
        <v>385</v>
      </c>
      <c r="N138" s="104">
        <v>4</v>
      </c>
      <c r="O138" s="101" t="s">
        <v>34</v>
      </c>
      <c r="P138" s="101" t="s">
        <v>40</v>
      </c>
      <c r="Q138" s="101"/>
      <c r="R138" s="105"/>
      <c r="S138" s="105">
        <v>125000000</v>
      </c>
      <c r="T138" s="105">
        <v>0</v>
      </c>
      <c r="U138" s="105">
        <v>0</v>
      </c>
      <c r="V138" s="105">
        <v>0</v>
      </c>
      <c r="W138" s="105"/>
      <c r="X138" s="105">
        <v>0</v>
      </c>
      <c r="Y138" s="106">
        <f t="shared" si="30"/>
        <v>125000000</v>
      </c>
      <c r="Z138" s="167">
        <v>1</v>
      </c>
      <c r="AA138" s="35">
        <v>0</v>
      </c>
      <c r="AB138" s="34">
        <v>31250000</v>
      </c>
      <c r="AC138" s="35"/>
      <c r="AD138" s="32"/>
      <c r="AE138" s="32"/>
      <c r="AF138" s="32"/>
      <c r="AG138" s="32"/>
      <c r="AH138" s="9">
        <f t="shared" si="53"/>
        <v>31250000</v>
      </c>
      <c r="AI138" s="32">
        <v>0</v>
      </c>
      <c r="AJ138" s="34">
        <v>31250000</v>
      </c>
      <c r="AK138" s="35"/>
      <c r="AL138" s="32"/>
      <c r="AM138" s="32"/>
      <c r="AN138" s="32"/>
      <c r="AO138" s="32"/>
      <c r="AP138" s="9">
        <f t="shared" si="54"/>
        <v>31250000</v>
      </c>
      <c r="AQ138" s="32">
        <v>0</v>
      </c>
      <c r="AR138" s="34">
        <v>31250000</v>
      </c>
      <c r="AS138" s="35"/>
      <c r="AT138" s="32"/>
      <c r="AU138" s="32"/>
      <c r="AV138" s="32"/>
      <c r="AW138" s="32"/>
      <c r="AX138" s="9">
        <f t="shared" si="55"/>
        <v>31250000</v>
      </c>
      <c r="AY138" s="32">
        <v>0</v>
      </c>
      <c r="AZ138" s="34">
        <v>31250000</v>
      </c>
      <c r="BA138" s="35"/>
      <c r="BB138" s="32"/>
      <c r="BC138" s="32"/>
      <c r="BD138" s="32"/>
      <c r="BE138" s="32"/>
      <c r="BF138" s="9">
        <f t="shared" si="56"/>
        <v>31250000</v>
      </c>
      <c r="BG138" s="10">
        <f t="shared" si="57"/>
        <v>125000000</v>
      </c>
      <c r="BH138" s="1" t="e">
        <f t="shared" si="58"/>
        <v>#REF!</v>
      </c>
      <c r="BI138" s="1" t="str">
        <f t="shared" si="59"/>
        <v>bien</v>
      </c>
      <c r="BJ138" s="11">
        <f t="shared" si="60"/>
        <v>0</v>
      </c>
    </row>
    <row r="139" spans="1:62" ht="141" customHeight="1" x14ac:dyDescent="0.25">
      <c r="A139" s="327"/>
      <c r="B139" s="347"/>
      <c r="C139" s="324"/>
      <c r="D139" s="249"/>
      <c r="E139" s="249"/>
      <c r="F139" s="249"/>
      <c r="G139" s="249"/>
      <c r="H139" s="264"/>
      <c r="I139" s="288"/>
      <c r="J139" s="218">
        <v>2.4</v>
      </c>
      <c r="K139" s="219" t="s">
        <v>386</v>
      </c>
      <c r="L139" s="152" t="s">
        <v>387</v>
      </c>
      <c r="M139" s="133" t="s">
        <v>388</v>
      </c>
      <c r="N139" s="104">
        <v>4</v>
      </c>
      <c r="O139" s="101" t="s">
        <v>34</v>
      </c>
      <c r="P139" s="101" t="s">
        <v>40</v>
      </c>
      <c r="Q139" s="101"/>
      <c r="R139" s="105">
        <v>0</v>
      </c>
      <c r="S139" s="105">
        <v>280000000</v>
      </c>
      <c r="T139" s="105">
        <v>0</v>
      </c>
      <c r="U139" s="105">
        <v>0</v>
      </c>
      <c r="V139" s="105">
        <v>0</v>
      </c>
      <c r="W139" s="105"/>
      <c r="X139" s="105">
        <v>0</v>
      </c>
      <c r="Y139" s="106">
        <f t="shared" si="30"/>
        <v>280000000</v>
      </c>
      <c r="Z139" s="167">
        <v>1</v>
      </c>
      <c r="AA139" s="35">
        <v>0</v>
      </c>
      <c r="AB139" s="34">
        <v>70000000</v>
      </c>
      <c r="AC139" s="35"/>
      <c r="AD139" s="32"/>
      <c r="AE139" s="32"/>
      <c r="AF139" s="32"/>
      <c r="AG139" s="32"/>
      <c r="AH139" s="9">
        <f t="shared" si="53"/>
        <v>70000000</v>
      </c>
      <c r="AI139" s="32">
        <v>0</v>
      </c>
      <c r="AJ139" s="34">
        <v>70000000</v>
      </c>
      <c r="AK139" s="35"/>
      <c r="AL139" s="32"/>
      <c r="AM139" s="32"/>
      <c r="AN139" s="32"/>
      <c r="AO139" s="32"/>
      <c r="AP139" s="9">
        <f t="shared" si="54"/>
        <v>70000000</v>
      </c>
      <c r="AQ139" s="32">
        <v>0</v>
      </c>
      <c r="AR139" s="34">
        <v>70000000</v>
      </c>
      <c r="AS139" s="35"/>
      <c r="AT139" s="32"/>
      <c r="AU139" s="32"/>
      <c r="AV139" s="32"/>
      <c r="AW139" s="32"/>
      <c r="AX139" s="9">
        <f t="shared" si="55"/>
        <v>70000000</v>
      </c>
      <c r="AY139" s="32">
        <v>0</v>
      </c>
      <c r="AZ139" s="34">
        <v>70000000</v>
      </c>
      <c r="BA139" s="35"/>
      <c r="BB139" s="32"/>
      <c r="BC139" s="32"/>
      <c r="BD139" s="32"/>
      <c r="BE139" s="32"/>
      <c r="BF139" s="9">
        <f t="shared" si="56"/>
        <v>70000000</v>
      </c>
      <c r="BG139" s="10">
        <f t="shared" si="57"/>
        <v>280000000</v>
      </c>
      <c r="BH139" s="1" t="e">
        <f t="shared" si="58"/>
        <v>#REF!</v>
      </c>
      <c r="BI139" s="1" t="str">
        <f t="shared" si="59"/>
        <v>bien</v>
      </c>
      <c r="BJ139" s="11">
        <f t="shared" si="60"/>
        <v>0</v>
      </c>
    </row>
    <row r="140" spans="1:62" ht="76.900000000000006" customHeight="1" x14ac:dyDescent="0.25">
      <c r="A140" s="327"/>
      <c r="B140" s="347"/>
      <c r="C140" s="324"/>
      <c r="D140" s="249"/>
      <c r="E140" s="249"/>
      <c r="F140" s="249"/>
      <c r="G140" s="249"/>
      <c r="H140" s="264"/>
      <c r="I140" s="288"/>
      <c r="J140" s="268">
        <v>2.41</v>
      </c>
      <c r="K140" s="250" t="s">
        <v>389</v>
      </c>
      <c r="L140" s="152" t="s">
        <v>390</v>
      </c>
      <c r="M140" s="133" t="s">
        <v>391</v>
      </c>
      <c r="N140" s="104">
        <v>8</v>
      </c>
      <c r="O140" s="101" t="s">
        <v>34</v>
      </c>
      <c r="P140" s="101" t="s">
        <v>35</v>
      </c>
      <c r="Q140" s="101"/>
      <c r="R140" s="105">
        <v>0</v>
      </c>
      <c r="S140" s="105">
        <v>360000000</v>
      </c>
      <c r="T140" s="105">
        <v>0</v>
      </c>
      <c r="U140" s="105">
        <v>0</v>
      </c>
      <c r="V140" s="105">
        <v>0</v>
      </c>
      <c r="W140" s="105"/>
      <c r="X140" s="105">
        <v>0</v>
      </c>
      <c r="Y140" s="106">
        <f t="shared" si="30"/>
        <v>360000000</v>
      </c>
      <c r="Z140" s="167">
        <v>5</v>
      </c>
      <c r="AA140" s="35">
        <v>0</v>
      </c>
      <c r="AB140" s="34">
        <v>90000000</v>
      </c>
      <c r="AC140" s="35"/>
      <c r="AD140" s="32"/>
      <c r="AE140" s="32"/>
      <c r="AF140" s="32"/>
      <c r="AG140" s="32"/>
      <c r="AH140" s="9">
        <f t="shared" si="53"/>
        <v>90000000</v>
      </c>
      <c r="AI140" s="32">
        <v>0</v>
      </c>
      <c r="AJ140" s="34">
        <v>90000000</v>
      </c>
      <c r="AK140" s="35"/>
      <c r="AL140" s="32"/>
      <c r="AM140" s="32"/>
      <c r="AN140" s="32"/>
      <c r="AO140" s="32"/>
      <c r="AP140" s="9">
        <f t="shared" si="54"/>
        <v>90000000</v>
      </c>
      <c r="AQ140" s="32">
        <v>0</v>
      </c>
      <c r="AR140" s="34">
        <v>90000000</v>
      </c>
      <c r="AS140" s="35"/>
      <c r="AT140" s="32"/>
      <c r="AU140" s="32"/>
      <c r="AV140" s="32"/>
      <c r="AW140" s="32"/>
      <c r="AX140" s="9">
        <f t="shared" si="55"/>
        <v>90000000</v>
      </c>
      <c r="AY140" s="32">
        <v>0</v>
      </c>
      <c r="AZ140" s="34">
        <v>90000000</v>
      </c>
      <c r="BA140" s="35"/>
      <c r="BB140" s="32"/>
      <c r="BC140" s="32"/>
      <c r="BD140" s="32"/>
      <c r="BE140" s="32"/>
      <c r="BF140" s="9">
        <f t="shared" si="56"/>
        <v>90000000</v>
      </c>
      <c r="BG140" s="10">
        <f t="shared" si="57"/>
        <v>360000000</v>
      </c>
      <c r="BH140" s="1" t="e">
        <f t="shared" si="58"/>
        <v>#REF!</v>
      </c>
      <c r="BI140" s="1" t="str">
        <f t="shared" si="59"/>
        <v>bien</v>
      </c>
      <c r="BJ140" s="11">
        <f t="shared" si="60"/>
        <v>0</v>
      </c>
    </row>
    <row r="141" spans="1:62" ht="61.15" customHeight="1" x14ac:dyDescent="0.25">
      <c r="A141" s="327"/>
      <c r="B141" s="347"/>
      <c r="C141" s="324"/>
      <c r="D141" s="249"/>
      <c r="E141" s="249"/>
      <c r="F141" s="249"/>
      <c r="G141" s="249"/>
      <c r="H141" s="264"/>
      <c r="I141" s="288"/>
      <c r="J141" s="249"/>
      <c r="K141" s="249"/>
      <c r="L141" s="152" t="s">
        <v>392</v>
      </c>
      <c r="M141" s="133" t="s">
        <v>393</v>
      </c>
      <c r="N141" s="104">
        <v>1</v>
      </c>
      <c r="O141" s="101" t="s">
        <v>34</v>
      </c>
      <c r="P141" s="101" t="s">
        <v>40</v>
      </c>
      <c r="Q141" s="101"/>
      <c r="R141" s="105">
        <v>800000000</v>
      </c>
      <c r="S141" s="105"/>
      <c r="T141" s="105">
        <v>0</v>
      </c>
      <c r="U141" s="105">
        <v>0</v>
      </c>
      <c r="V141" s="105">
        <v>0</v>
      </c>
      <c r="W141" s="105"/>
      <c r="X141" s="105">
        <v>0</v>
      </c>
      <c r="Y141" s="106">
        <f t="shared" si="30"/>
        <v>800000000</v>
      </c>
      <c r="Z141" s="167">
        <v>1</v>
      </c>
      <c r="AA141" s="35">
        <v>200000000</v>
      </c>
      <c r="AB141" s="32"/>
      <c r="AC141" s="32"/>
      <c r="AD141" s="32"/>
      <c r="AE141" s="32"/>
      <c r="AF141" s="32"/>
      <c r="AG141" s="32"/>
      <c r="AH141" s="9">
        <f t="shared" si="53"/>
        <v>200000000</v>
      </c>
      <c r="AI141" s="32">
        <v>200000000</v>
      </c>
      <c r="AJ141" s="32"/>
      <c r="AK141" s="32"/>
      <c r="AL141" s="32"/>
      <c r="AM141" s="32"/>
      <c r="AN141" s="32"/>
      <c r="AO141" s="32"/>
      <c r="AP141" s="9">
        <f t="shared" si="54"/>
        <v>200000000</v>
      </c>
      <c r="AQ141" s="32">
        <v>200000000</v>
      </c>
      <c r="AR141" s="32"/>
      <c r="AS141" s="32"/>
      <c r="AT141" s="32"/>
      <c r="AU141" s="32"/>
      <c r="AV141" s="32"/>
      <c r="AW141" s="32"/>
      <c r="AX141" s="9">
        <f t="shared" si="55"/>
        <v>200000000</v>
      </c>
      <c r="AY141" s="32">
        <v>200000000</v>
      </c>
      <c r="AZ141" s="32"/>
      <c r="BA141" s="32"/>
      <c r="BB141" s="32"/>
      <c r="BC141" s="32"/>
      <c r="BD141" s="32"/>
      <c r="BE141" s="32"/>
      <c r="BF141" s="9">
        <f t="shared" si="56"/>
        <v>200000000</v>
      </c>
      <c r="BG141" s="10">
        <f t="shared" si="57"/>
        <v>800000000</v>
      </c>
      <c r="BH141" s="1" t="e">
        <f t="shared" si="58"/>
        <v>#REF!</v>
      </c>
      <c r="BI141" s="1" t="str">
        <f t="shared" si="59"/>
        <v>bien</v>
      </c>
      <c r="BJ141" s="11">
        <f t="shared" si="60"/>
        <v>0</v>
      </c>
    </row>
    <row r="142" spans="1:62" ht="49.15" customHeight="1" x14ac:dyDescent="0.25">
      <c r="A142" s="312">
        <v>45</v>
      </c>
      <c r="B142" s="300" t="s">
        <v>837</v>
      </c>
      <c r="C142" s="296" t="s">
        <v>827</v>
      </c>
      <c r="D142" s="298">
        <v>5940000000</v>
      </c>
      <c r="E142" s="298">
        <v>1388000000</v>
      </c>
      <c r="F142" s="299">
        <f>D142+E142</f>
        <v>7328000000</v>
      </c>
      <c r="G142" s="303" t="s">
        <v>397</v>
      </c>
      <c r="H142" s="264"/>
      <c r="I142" s="288"/>
      <c r="J142" s="268">
        <v>2.42</v>
      </c>
      <c r="K142" s="250" t="s">
        <v>394</v>
      </c>
      <c r="L142" s="152" t="s">
        <v>395</v>
      </c>
      <c r="M142" s="133" t="s">
        <v>396</v>
      </c>
      <c r="N142" s="104">
        <v>2</v>
      </c>
      <c r="O142" s="101" t="s">
        <v>34</v>
      </c>
      <c r="P142" s="101" t="s">
        <v>40</v>
      </c>
      <c r="Q142" s="101" t="s">
        <v>398</v>
      </c>
      <c r="R142" s="105">
        <v>151159329.192673</v>
      </c>
      <c r="S142" s="105">
        <v>0</v>
      </c>
      <c r="T142" s="105">
        <v>0</v>
      </c>
      <c r="U142" s="105">
        <v>0</v>
      </c>
      <c r="V142" s="105">
        <v>0</v>
      </c>
      <c r="W142" s="105"/>
      <c r="X142" s="105">
        <v>0</v>
      </c>
      <c r="Y142" s="106">
        <f t="shared" si="30"/>
        <v>151159329.192673</v>
      </c>
      <c r="Z142" s="168">
        <v>1</v>
      </c>
      <c r="AA142" s="125"/>
      <c r="AB142" s="44"/>
      <c r="AC142" s="44"/>
      <c r="AD142" s="44"/>
      <c r="AE142" s="44"/>
      <c r="AF142" s="44"/>
      <c r="AG142" s="44"/>
      <c r="AH142" s="9">
        <f t="shared" si="53"/>
        <v>0</v>
      </c>
      <c r="AI142" s="44">
        <f>+R142*0.48</f>
        <v>72556478.012483031</v>
      </c>
      <c r="AJ142" s="44">
        <v>0</v>
      </c>
      <c r="AK142" s="44"/>
      <c r="AL142" s="44"/>
      <c r="AM142" s="44"/>
      <c r="AN142" s="44"/>
      <c r="AO142" s="44"/>
      <c r="AP142" s="9">
        <f t="shared" si="54"/>
        <v>72556478.012483031</v>
      </c>
      <c r="AQ142" s="44">
        <f>+R142*0.52</f>
        <v>78602851.180189967</v>
      </c>
      <c r="AR142" s="44">
        <v>0</v>
      </c>
      <c r="AS142" s="44"/>
      <c r="AT142" s="44"/>
      <c r="AU142" s="44"/>
      <c r="AV142" s="44"/>
      <c r="AW142" s="44"/>
      <c r="AX142" s="9">
        <f t="shared" si="55"/>
        <v>78602851.180189967</v>
      </c>
      <c r="AY142" s="44"/>
      <c r="AZ142" s="44">
        <v>0</v>
      </c>
      <c r="BA142" s="44"/>
      <c r="BB142" s="44"/>
      <c r="BC142" s="44"/>
      <c r="BD142" s="44"/>
      <c r="BE142" s="44"/>
      <c r="BF142" s="9">
        <f t="shared" si="56"/>
        <v>0</v>
      </c>
      <c r="BG142" s="10">
        <f t="shared" si="57"/>
        <v>151159329.192673</v>
      </c>
      <c r="BH142" s="1" t="e">
        <f t="shared" si="58"/>
        <v>#REF!</v>
      </c>
      <c r="BI142" s="1" t="str">
        <f t="shared" si="59"/>
        <v>bien</v>
      </c>
      <c r="BJ142" s="16">
        <f t="shared" si="60"/>
        <v>0</v>
      </c>
    </row>
    <row r="143" spans="1:62" ht="31.5" customHeight="1" x14ac:dyDescent="0.25">
      <c r="A143" s="313"/>
      <c r="B143" s="249"/>
      <c r="C143" s="297"/>
      <c r="D143" s="249"/>
      <c r="E143" s="249"/>
      <c r="F143" s="249"/>
      <c r="G143" s="249"/>
      <c r="H143" s="264"/>
      <c r="I143" s="288"/>
      <c r="J143" s="249"/>
      <c r="K143" s="249"/>
      <c r="L143" s="152" t="s">
        <v>399</v>
      </c>
      <c r="M143" s="133" t="s">
        <v>400</v>
      </c>
      <c r="N143" s="104">
        <v>8000</v>
      </c>
      <c r="O143" s="101" t="s">
        <v>34</v>
      </c>
      <c r="P143" s="101" t="s">
        <v>40</v>
      </c>
      <c r="Q143" s="101"/>
      <c r="R143" s="105">
        <v>255465768.22947049</v>
      </c>
      <c r="S143" s="105">
        <v>0</v>
      </c>
      <c r="T143" s="105">
        <v>0</v>
      </c>
      <c r="U143" s="105">
        <v>0</v>
      </c>
      <c r="V143" s="105">
        <v>0</v>
      </c>
      <c r="W143" s="105"/>
      <c r="X143" s="105">
        <v>0</v>
      </c>
      <c r="Y143" s="106">
        <f t="shared" si="30"/>
        <v>255465768.22947049</v>
      </c>
      <c r="Z143" s="168">
        <v>2000</v>
      </c>
      <c r="AA143" s="125">
        <v>54000000</v>
      </c>
      <c r="AB143" s="44"/>
      <c r="AC143" s="44"/>
      <c r="AD143" s="44"/>
      <c r="AE143" s="44"/>
      <c r="AF143" s="44"/>
      <c r="AG143" s="44"/>
      <c r="AH143" s="9">
        <f t="shared" si="53"/>
        <v>54000000</v>
      </c>
      <c r="AI143" s="44">
        <v>62264071.651123054</v>
      </c>
      <c r="AJ143" s="44">
        <v>0</v>
      </c>
      <c r="AK143" s="44"/>
      <c r="AL143" s="44"/>
      <c r="AM143" s="44"/>
      <c r="AN143" s="44"/>
      <c r="AO143" s="44"/>
      <c r="AP143" s="9">
        <f t="shared" si="54"/>
        <v>62264071.651123054</v>
      </c>
      <c r="AQ143" s="44">
        <v>68172977.847263247</v>
      </c>
      <c r="AR143" s="44">
        <v>0</v>
      </c>
      <c r="AS143" s="44"/>
      <c r="AT143" s="44"/>
      <c r="AU143" s="44"/>
      <c r="AV143" s="44"/>
      <c r="AW143" s="44"/>
      <c r="AX143" s="9">
        <f t="shared" si="55"/>
        <v>68172977.847263247</v>
      </c>
      <c r="AY143" s="44">
        <v>71028718.731084183</v>
      </c>
      <c r="AZ143" s="44">
        <v>0</v>
      </c>
      <c r="BA143" s="44"/>
      <c r="BB143" s="44"/>
      <c r="BC143" s="44"/>
      <c r="BD143" s="44"/>
      <c r="BE143" s="44"/>
      <c r="BF143" s="9">
        <f t="shared" si="56"/>
        <v>71028718.731084183</v>
      </c>
      <c r="BG143" s="10">
        <f t="shared" si="57"/>
        <v>255465768.22947049</v>
      </c>
      <c r="BH143" s="1" t="e">
        <f t="shared" si="58"/>
        <v>#REF!</v>
      </c>
      <c r="BI143" s="1" t="str">
        <f t="shared" si="59"/>
        <v>bien</v>
      </c>
      <c r="BJ143" s="11">
        <f t="shared" si="60"/>
        <v>0</v>
      </c>
    </row>
    <row r="144" spans="1:62" ht="55.15" customHeight="1" x14ac:dyDescent="0.25">
      <c r="A144" s="313"/>
      <c r="B144" s="249"/>
      <c r="C144" s="297"/>
      <c r="D144" s="249"/>
      <c r="E144" s="249"/>
      <c r="F144" s="249"/>
      <c r="G144" s="249"/>
      <c r="H144" s="264"/>
      <c r="I144" s="288"/>
      <c r="J144" s="249"/>
      <c r="K144" s="249"/>
      <c r="L144" s="152" t="s">
        <v>401</v>
      </c>
      <c r="M144" s="133" t="s">
        <v>402</v>
      </c>
      <c r="N144" s="104">
        <v>8000</v>
      </c>
      <c r="O144" s="101" t="s">
        <v>34</v>
      </c>
      <c r="P144" s="101" t="s">
        <v>40</v>
      </c>
      <c r="Q144" s="101"/>
      <c r="R144" s="105">
        <v>538843537.06179059</v>
      </c>
      <c r="S144" s="105">
        <v>0</v>
      </c>
      <c r="T144" s="105">
        <v>0</v>
      </c>
      <c r="U144" s="105">
        <v>0</v>
      </c>
      <c r="V144" s="105">
        <v>0</v>
      </c>
      <c r="W144" s="105"/>
      <c r="X144" s="105">
        <v>0</v>
      </c>
      <c r="Y144" s="106">
        <f t="shared" si="30"/>
        <v>538843537.06179059</v>
      </c>
      <c r="Z144" s="168">
        <v>2000</v>
      </c>
      <c r="AA144" s="125">
        <v>113900000</v>
      </c>
      <c r="AB144" s="44"/>
      <c r="AC144" s="44"/>
      <c r="AD144" s="44"/>
      <c r="AE144" s="44"/>
      <c r="AF144" s="44"/>
      <c r="AG144" s="44"/>
      <c r="AH144" s="9">
        <f t="shared" si="53"/>
        <v>113900000</v>
      </c>
      <c r="AI144" s="44">
        <v>131331069.64931326</v>
      </c>
      <c r="AJ144" s="44">
        <v>0</v>
      </c>
      <c r="AK144" s="44"/>
      <c r="AL144" s="44"/>
      <c r="AM144" s="44"/>
      <c r="AN144" s="44"/>
      <c r="AO144" s="44"/>
      <c r="AP144" s="9">
        <f t="shared" si="54"/>
        <v>131331069.64931326</v>
      </c>
      <c r="AQ144" s="44">
        <v>143794484.75561637</v>
      </c>
      <c r="AR144" s="44">
        <v>0</v>
      </c>
      <c r="AS144" s="44"/>
      <c r="AT144" s="44"/>
      <c r="AU144" s="44"/>
      <c r="AV144" s="44"/>
      <c r="AW144" s="44"/>
      <c r="AX144" s="9">
        <f t="shared" si="55"/>
        <v>143794484.75561637</v>
      </c>
      <c r="AY144" s="44">
        <v>149817982.65686092</v>
      </c>
      <c r="AZ144" s="44">
        <v>0</v>
      </c>
      <c r="BA144" s="44"/>
      <c r="BB144" s="44"/>
      <c r="BC144" s="44"/>
      <c r="BD144" s="44"/>
      <c r="BE144" s="44"/>
      <c r="BF144" s="9">
        <f t="shared" si="56"/>
        <v>149817982.65686092</v>
      </c>
      <c r="BG144" s="10">
        <f t="shared" si="57"/>
        <v>538843537.06179059</v>
      </c>
      <c r="BH144" s="1" t="e">
        <f t="shared" si="58"/>
        <v>#REF!</v>
      </c>
      <c r="BI144" s="1" t="str">
        <f t="shared" si="59"/>
        <v>bien</v>
      </c>
      <c r="BJ144" s="11">
        <f t="shared" si="60"/>
        <v>0</v>
      </c>
    </row>
    <row r="145" spans="1:62" ht="33.75" customHeight="1" x14ac:dyDescent="0.25">
      <c r="A145" s="313"/>
      <c r="B145" s="249"/>
      <c r="C145" s="297"/>
      <c r="D145" s="249"/>
      <c r="E145" s="249"/>
      <c r="F145" s="249"/>
      <c r="G145" s="249"/>
      <c r="H145" s="264"/>
      <c r="I145" s="288"/>
      <c r="J145" s="249"/>
      <c r="K145" s="249"/>
      <c r="L145" s="152" t="s">
        <v>403</v>
      </c>
      <c r="M145" s="133" t="s">
        <v>404</v>
      </c>
      <c r="N145" s="104">
        <v>300</v>
      </c>
      <c r="O145" s="101" t="s">
        <v>34</v>
      </c>
      <c r="P145" s="101" t="s">
        <v>40</v>
      </c>
      <c r="Q145" s="101"/>
      <c r="R145" s="105">
        <v>1836694910.0554495</v>
      </c>
      <c r="S145" s="105">
        <v>150162202.03321108</v>
      </c>
      <c r="T145" s="105">
        <v>0</v>
      </c>
      <c r="U145" s="105">
        <v>0</v>
      </c>
      <c r="V145" s="105">
        <v>0</v>
      </c>
      <c r="W145" s="105"/>
      <c r="X145" s="105">
        <v>0</v>
      </c>
      <c r="Y145" s="106">
        <f t="shared" si="30"/>
        <v>1986857112.0886605</v>
      </c>
      <c r="Z145" s="168">
        <v>50</v>
      </c>
      <c r="AA145" s="125">
        <v>414506852</v>
      </c>
      <c r="AB145" s="44">
        <v>33732266</v>
      </c>
      <c r="AC145" s="44"/>
      <c r="AD145" s="44"/>
      <c r="AE145" s="44"/>
      <c r="AF145" s="44"/>
      <c r="AG145" s="44"/>
      <c r="AH145" s="9">
        <f t="shared" si="53"/>
        <v>448239118</v>
      </c>
      <c r="AI145" s="44">
        <v>477942302.45999998</v>
      </c>
      <c r="AJ145" s="44">
        <v>37011462.127522476</v>
      </c>
      <c r="AK145" s="44"/>
      <c r="AL145" s="44"/>
      <c r="AM145" s="44"/>
      <c r="AN145" s="44"/>
      <c r="AO145" s="44"/>
      <c r="AP145" s="9">
        <f t="shared" si="54"/>
        <v>514953764.58752245</v>
      </c>
      <c r="AQ145" s="44">
        <v>482445227.18879318</v>
      </c>
      <c r="AR145" s="44">
        <v>38894596.799606338</v>
      </c>
      <c r="AS145" s="44"/>
      <c r="AT145" s="44"/>
      <c r="AU145" s="44"/>
      <c r="AV145" s="44"/>
      <c r="AW145" s="44"/>
      <c r="AX145" s="9">
        <f t="shared" si="55"/>
        <v>521339823.98839951</v>
      </c>
      <c r="AY145" s="44">
        <v>461800528.40665615</v>
      </c>
      <c r="AZ145" s="44">
        <v>40523877.106082283</v>
      </c>
      <c r="BA145" s="44"/>
      <c r="BB145" s="44"/>
      <c r="BC145" s="44"/>
      <c r="BD145" s="44"/>
      <c r="BE145" s="44"/>
      <c r="BF145" s="9">
        <f t="shared" si="56"/>
        <v>502324405.51273841</v>
      </c>
      <c r="BG145" s="10">
        <f t="shared" si="57"/>
        <v>1986857112.0886605</v>
      </c>
      <c r="BH145" s="1" t="e">
        <f t="shared" si="58"/>
        <v>#REF!</v>
      </c>
      <c r="BI145" s="1" t="str">
        <f t="shared" si="59"/>
        <v>bien</v>
      </c>
      <c r="BJ145" s="11">
        <f t="shared" si="60"/>
        <v>0</v>
      </c>
    </row>
    <row r="146" spans="1:62" ht="76.900000000000006" customHeight="1" x14ac:dyDescent="0.25">
      <c r="A146" s="313"/>
      <c r="B146" s="249"/>
      <c r="C146" s="297"/>
      <c r="D146" s="249"/>
      <c r="E146" s="249"/>
      <c r="F146" s="249"/>
      <c r="G146" s="249"/>
      <c r="H146" s="264"/>
      <c r="I146" s="288"/>
      <c r="J146" s="249"/>
      <c r="K146" s="249"/>
      <c r="L146" s="152" t="s">
        <v>405</v>
      </c>
      <c r="M146" s="133" t="s">
        <v>406</v>
      </c>
      <c r="N146" s="104">
        <v>12</v>
      </c>
      <c r="O146" s="101" t="s">
        <v>34</v>
      </c>
      <c r="P146" s="101" t="s">
        <v>40</v>
      </c>
      <c r="Q146" s="101"/>
      <c r="R146" s="105">
        <v>0</v>
      </c>
      <c r="S146" s="105">
        <v>735402589.7900387</v>
      </c>
      <c r="T146" s="105">
        <v>0</v>
      </c>
      <c r="U146" s="105">
        <v>0</v>
      </c>
      <c r="V146" s="105">
        <v>0</v>
      </c>
      <c r="W146" s="105"/>
      <c r="X146" s="105">
        <v>0</v>
      </c>
      <c r="Y146" s="106">
        <f t="shared" si="30"/>
        <v>735402589.7900387</v>
      </c>
      <c r="Z146" s="168">
        <v>3</v>
      </c>
      <c r="AA146" s="125">
        <v>0</v>
      </c>
      <c r="AB146" s="44">
        <v>165200000</v>
      </c>
      <c r="AC146" s="44"/>
      <c r="AD146" s="44"/>
      <c r="AE146" s="44"/>
      <c r="AF146" s="44"/>
      <c r="AG146" s="44"/>
      <c r="AH146" s="9">
        <f t="shared" si="53"/>
        <v>165200000</v>
      </c>
      <c r="AI146" s="44">
        <v>0</v>
      </c>
      <c r="AJ146" s="44">
        <v>181259496.27773932</v>
      </c>
      <c r="AK146" s="44"/>
      <c r="AL146" s="44"/>
      <c r="AM146" s="44"/>
      <c r="AN146" s="44"/>
      <c r="AO146" s="44"/>
      <c r="AP146" s="9">
        <f t="shared" si="54"/>
        <v>181259496.27773932</v>
      </c>
      <c r="AQ146" s="44">
        <v>0</v>
      </c>
      <c r="AR146" s="44">
        <v>190481937.71788016</v>
      </c>
      <c r="AS146" s="44"/>
      <c r="AT146" s="44"/>
      <c r="AU146" s="44"/>
      <c r="AV146" s="44"/>
      <c r="AW146" s="44"/>
      <c r="AX146" s="9">
        <f t="shared" si="55"/>
        <v>190481937.71788016</v>
      </c>
      <c r="AY146" s="44">
        <v>0</v>
      </c>
      <c r="AZ146" s="44">
        <v>198461155.79441929</v>
      </c>
      <c r="BA146" s="44"/>
      <c r="BB146" s="44"/>
      <c r="BC146" s="44"/>
      <c r="BD146" s="44"/>
      <c r="BE146" s="44"/>
      <c r="BF146" s="9">
        <f t="shared" si="56"/>
        <v>198461155.79441929</v>
      </c>
      <c r="BG146" s="10">
        <f t="shared" si="57"/>
        <v>735402589.7900387</v>
      </c>
      <c r="BH146" s="1" t="e">
        <f t="shared" si="58"/>
        <v>#REF!</v>
      </c>
      <c r="BI146" s="1" t="str">
        <f t="shared" si="59"/>
        <v>bien</v>
      </c>
      <c r="BJ146" s="11">
        <f t="shared" si="60"/>
        <v>0</v>
      </c>
    </row>
    <row r="147" spans="1:62" ht="51.6" customHeight="1" x14ac:dyDescent="0.25">
      <c r="A147" s="313"/>
      <c r="B147" s="249"/>
      <c r="C147" s="297"/>
      <c r="D147" s="249"/>
      <c r="E147" s="249"/>
      <c r="F147" s="249"/>
      <c r="G147" s="249"/>
      <c r="H147" s="264"/>
      <c r="I147" s="288"/>
      <c r="J147" s="249"/>
      <c r="K147" s="249"/>
      <c r="L147" s="152" t="s">
        <v>407</v>
      </c>
      <c r="M147" s="133" t="s">
        <v>408</v>
      </c>
      <c r="N147" s="104">
        <v>10</v>
      </c>
      <c r="O147" s="101" t="s">
        <v>34</v>
      </c>
      <c r="P147" s="101" t="s">
        <v>35</v>
      </c>
      <c r="Q147" s="101"/>
      <c r="R147" s="105">
        <v>96509290.678155273</v>
      </c>
      <c r="S147" s="105">
        <v>1385933906.4785113</v>
      </c>
      <c r="T147" s="105">
        <v>0</v>
      </c>
      <c r="U147" s="105">
        <v>0</v>
      </c>
      <c r="V147" s="105">
        <v>0</v>
      </c>
      <c r="W147" s="105"/>
      <c r="X147" s="105">
        <v>0</v>
      </c>
      <c r="Y147" s="106">
        <f t="shared" si="30"/>
        <v>1482443197.1566665</v>
      </c>
      <c r="Z147" s="168">
        <v>10</v>
      </c>
      <c r="AA147" s="125">
        <v>20400000</v>
      </c>
      <c r="AB147" s="44">
        <v>326600000</v>
      </c>
      <c r="AC147" s="44"/>
      <c r="AD147" s="44"/>
      <c r="AE147" s="44"/>
      <c r="AF147" s="44"/>
      <c r="AG147" s="44"/>
      <c r="AH147" s="9">
        <f t="shared" si="53"/>
        <v>347000000</v>
      </c>
      <c r="AI147" s="44">
        <v>23521982.623757601</v>
      </c>
      <c r="AJ147" s="44">
        <v>337830022.64611173</v>
      </c>
      <c r="AK147" s="44"/>
      <c r="AL147" s="44"/>
      <c r="AM147" s="44"/>
      <c r="AN147" s="44"/>
      <c r="AO147" s="44"/>
      <c r="AP147" s="9">
        <f t="shared" si="54"/>
        <v>361352005.26986933</v>
      </c>
      <c r="AQ147" s="44">
        <v>25754236.300000001</v>
      </c>
      <c r="AR147" s="44">
        <v>354226306.3114233</v>
      </c>
      <c r="AS147" s="44"/>
      <c r="AT147" s="44"/>
      <c r="AU147" s="44"/>
      <c r="AV147" s="44"/>
      <c r="AW147" s="44"/>
      <c r="AX147" s="9">
        <f t="shared" si="55"/>
        <v>379980542.61142331</v>
      </c>
      <c r="AY147" s="44">
        <v>26833071.754397683</v>
      </c>
      <c r="AZ147" s="44">
        <v>367277577.52097642</v>
      </c>
      <c r="BA147" s="44"/>
      <c r="BB147" s="44"/>
      <c r="BC147" s="44"/>
      <c r="BD147" s="44"/>
      <c r="BE147" s="44"/>
      <c r="BF147" s="9">
        <f t="shared" si="56"/>
        <v>394110649.27537411</v>
      </c>
      <c r="BG147" s="10">
        <f t="shared" si="57"/>
        <v>1482443197.1566668</v>
      </c>
      <c r="BH147" s="1" t="e">
        <f t="shared" si="58"/>
        <v>#REF!</v>
      </c>
      <c r="BI147" s="1" t="str">
        <f t="shared" si="59"/>
        <v>bien</v>
      </c>
      <c r="BJ147" s="11">
        <f t="shared" si="60"/>
        <v>0</v>
      </c>
    </row>
    <row r="148" spans="1:62" ht="64.900000000000006" customHeight="1" x14ac:dyDescent="0.25">
      <c r="A148" s="313"/>
      <c r="B148" s="249"/>
      <c r="C148" s="297"/>
      <c r="D148" s="249"/>
      <c r="E148" s="249"/>
      <c r="F148" s="249"/>
      <c r="G148" s="249"/>
      <c r="H148" s="264"/>
      <c r="I148" s="288"/>
      <c r="J148" s="249"/>
      <c r="K148" s="249"/>
      <c r="L148" s="152" t="s">
        <v>409</v>
      </c>
      <c r="M148" s="133" t="s">
        <v>410</v>
      </c>
      <c r="N148" s="104">
        <v>48</v>
      </c>
      <c r="O148" s="101" t="s">
        <v>34</v>
      </c>
      <c r="P148" s="101" t="s">
        <v>35</v>
      </c>
      <c r="Q148" s="101"/>
      <c r="R148" s="105">
        <v>3000771353.9081302</v>
      </c>
      <c r="S148" s="105">
        <v>769531640.26663995</v>
      </c>
      <c r="T148" s="105">
        <v>0</v>
      </c>
      <c r="U148" s="105">
        <v>0</v>
      </c>
      <c r="V148" s="105">
        <v>0</v>
      </c>
      <c r="W148" s="105"/>
      <c r="X148" s="105">
        <v>0</v>
      </c>
      <c r="Y148" s="106">
        <f t="shared" si="30"/>
        <v>3770302994.1747704</v>
      </c>
      <c r="Z148" s="168">
        <v>12</v>
      </c>
      <c r="AA148" s="125">
        <f>825039465+15000000</f>
        <v>840039465</v>
      </c>
      <c r="AB148" s="44">
        <v>187000002</v>
      </c>
      <c r="AC148" s="44"/>
      <c r="AD148" s="44"/>
      <c r="AE148" s="44"/>
      <c r="AF148" s="44"/>
      <c r="AG148" s="44"/>
      <c r="AH148" s="9">
        <f t="shared" si="53"/>
        <v>1027039467</v>
      </c>
      <c r="AI148" s="44">
        <f>736745439.469765+15000000</f>
        <v>751745439.46976495</v>
      </c>
      <c r="AJ148" s="44">
        <v>185178729.82116371</v>
      </c>
      <c r="AK148" s="44"/>
      <c r="AL148" s="44"/>
      <c r="AM148" s="44"/>
      <c r="AN148" s="44"/>
      <c r="AO148" s="44"/>
      <c r="AP148" s="9">
        <f t="shared" si="54"/>
        <v>936924169.2909286</v>
      </c>
      <c r="AQ148" s="44">
        <f>647694939.585547+15000000</f>
        <v>662694939.58554697</v>
      </c>
      <c r="AR148" s="44">
        <v>194600580.96168837</v>
      </c>
      <c r="AS148" s="44"/>
      <c r="AT148" s="44"/>
      <c r="AU148" s="44"/>
      <c r="AV148" s="44"/>
      <c r="AW148" s="44"/>
      <c r="AX148" s="9">
        <f t="shared" si="55"/>
        <v>857295520.54723537</v>
      </c>
      <c r="AY148" s="44">
        <f>731291509.852816+15000000</f>
        <v>746291509.85281599</v>
      </c>
      <c r="AZ148" s="44">
        <v>202752327.48378795</v>
      </c>
      <c r="BA148" s="44"/>
      <c r="BB148" s="44"/>
      <c r="BC148" s="44"/>
      <c r="BD148" s="44"/>
      <c r="BE148" s="44"/>
      <c r="BF148" s="9">
        <f t="shared" si="56"/>
        <v>949043837.33660388</v>
      </c>
      <c r="BG148" s="10">
        <f t="shared" si="57"/>
        <v>3770302994.1747675</v>
      </c>
      <c r="BH148" s="1" t="e">
        <f t="shared" si="58"/>
        <v>#REF!</v>
      </c>
      <c r="BI148" s="1" t="str">
        <f t="shared" si="59"/>
        <v>bien</v>
      </c>
      <c r="BJ148" s="16">
        <f t="shared" si="60"/>
        <v>0</v>
      </c>
    </row>
    <row r="149" spans="1:62" ht="111" customHeight="1" x14ac:dyDescent="0.25">
      <c r="A149" s="313"/>
      <c r="B149" s="249"/>
      <c r="C149" s="297"/>
      <c r="D149" s="249"/>
      <c r="E149" s="249"/>
      <c r="F149" s="249"/>
      <c r="G149" s="249"/>
      <c r="H149" s="264"/>
      <c r="I149" s="288"/>
      <c r="J149" s="249"/>
      <c r="K149" s="249"/>
      <c r="L149" s="152" t="s">
        <v>411</v>
      </c>
      <c r="M149" s="133" t="s">
        <v>412</v>
      </c>
      <c r="N149" s="104">
        <v>1</v>
      </c>
      <c r="O149" s="101" t="s">
        <v>34</v>
      </c>
      <c r="P149" s="101" t="s">
        <v>40</v>
      </c>
      <c r="Q149" s="101" t="s">
        <v>413</v>
      </c>
      <c r="R149" s="105">
        <v>86542378.394766003</v>
      </c>
      <c r="S149" s="105">
        <v>0</v>
      </c>
      <c r="T149" s="105">
        <v>0</v>
      </c>
      <c r="U149" s="105">
        <v>0</v>
      </c>
      <c r="V149" s="105">
        <v>0</v>
      </c>
      <c r="W149" s="105"/>
      <c r="X149" s="105">
        <v>0</v>
      </c>
      <c r="Y149" s="106">
        <f t="shared" si="30"/>
        <v>86542378.394766003</v>
      </c>
      <c r="Z149" s="168">
        <v>1</v>
      </c>
      <c r="AA149" s="125"/>
      <c r="AB149" s="44"/>
      <c r="AC149" s="44"/>
      <c r="AD149" s="44"/>
      <c r="AE149" s="44"/>
      <c r="AF149" s="44"/>
      <c r="AG149" s="44"/>
      <c r="AH149" s="9">
        <f t="shared" si="53"/>
        <v>0</v>
      </c>
      <c r="AI149" s="44">
        <v>86542378.394766003</v>
      </c>
      <c r="AJ149" s="44">
        <v>0</v>
      </c>
      <c r="AK149" s="44"/>
      <c r="AL149" s="44"/>
      <c r="AM149" s="44"/>
      <c r="AN149" s="44"/>
      <c r="AO149" s="44"/>
      <c r="AP149" s="9">
        <f t="shared" si="54"/>
        <v>86542378.394766003</v>
      </c>
      <c r="AQ149" s="44"/>
      <c r="AR149" s="44">
        <v>0</v>
      </c>
      <c r="AS149" s="44"/>
      <c r="AT149" s="44"/>
      <c r="AU149" s="44"/>
      <c r="AV149" s="44"/>
      <c r="AW149" s="44"/>
      <c r="AX149" s="9">
        <f t="shared" si="55"/>
        <v>0</v>
      </c>
      <c r="AY149" s="44"/>
      <c r="AZ149" s="44">
        <v>0</v>
      </c>
      <c r="BA149" s="44"/>
      <c r="BB149" s="44"/>
      <c r="BC149" s="44"/>
      <c r="BD149" s="44"/>
      <c r="BE149" s="44"/>
      <c r="BF149" s="9">
        <f t="shared" si="56"/>
        <v>0</v>
      </c>
      <c r="BG149" s="10">
        <f t="shared" si="57"/>
        <v>86542378.394766003</v>
      </c>
      <c r="BH149" s="1" t="e">
        <f t="shared" si="58"/>
        <v>#REF!</v>
      </c>
      <c r="BI149" s="1" t="str">
        <f t="shared" si="59"/>
        <v>bien</v>
      </c>
      <c r="BJ149" s="16">
        <f t="shared" si="60"/>
        <v>0</v>
      </c>
    </row>
    <row r="150" spans="1:62" ht="58.9" customHeight="1" x14ac:dyDescent="0.25">
      <c r="A150" s="313"/>
      <c r="B150" s="249"/>
      <c r="C150" s="297"/>
      <c r="D150" s="249"/>
      <c r="E150" s="249"/>
      <c r="F150" s="249"/>
      <c r="G150" s="249"/>
      <c r="H150" s="264"/>
      <c r="I150" s="288"/>
      <c r="J150" s="249"/>
      <c r="K150" s="249"/>
      <c r="L150" s="152" t="s">
        <v>414</v>
      </c>
      <c r="M150" s="133" t="s">
        <v>415</v>
      </c>
      <c r="N150" s="104">
        <v>4</v>
      </c>
      <c r="O150" s="101" t="s">
        <v>34</v>
      </c>
      <c r="P150" s="101" t="s">
        <v>40</v>
      </c>
      <c r="Q150" s="101"/>
      <c r="R150" s="105">
        <v>590480525.28892207</v>
      </c>
      <c r="S150" s="105">
        <v>646895570.43830764</v>
      </c>
      <c r="T150" s="105">
        <v>0</v>
      </c>
      <c r="U150" s="105">
        <v>0</v>
      </c>
      <c r="V150" s="105">
        <v>0</v>
      </c>
      <c r="W150" s="105"/>
      <c r="X150" s="105">
        <v>0</v>
      </c>
      <c r="Y150" s="106">
        <f t="shared" si="30"/>
        <v>1237376095.7272296</v>
      </c>
      <c r="Z150" s="168">
        <v>1</v>
      </c>
      <c r="AA150" s="125">
        <v>124814955</v>
      </c>
      <c r="AB150" s="44">
        <v>145317884</v>
      </c>
      <c r="AC150" s="44"/>
      <c r="AD150" s="44"/>
      <c r="AE150" s="44"/>
      <c r="AF150" s="44"/>
      <c r="AG150" s="44"/>
      <c r="AH150" s="9">
        <f t="shared" si="53"/>
        <v>270132839</v>
      </c>
      <c r="AI150" s="44">
        <v>143916431.50466111</v>
      </c>
      <c r="AJ150" s="44">
        <v>159444591.12582901</v>
      </c>
      <c r="AK150" s="44"/>
      <c r="AL150" s="44"/>
      <c r="AM150" s="44"/>
      <c r="AN150" s="44"/>
      <c r="AO150" s="44"/>
      <c r="AP150" s="9">
        <f t="shared" si="54"/>
        <v>303361022.63049012</v>
      </c>
      <c r="AQ150" s="44">
        <v>157574206.70781779</v>
      </c>
      <c r="AR150" s="44">
        <v>167557095.21417755</v>
      </c>
      <c r="AS150" s="44"/>
      <c r="AT150" s="44"/>
      <c r="AU150" s="44"/>
      <c r="AV150" s="44"/>
      <c r="AW150" s="44"/>
      <c r="AX150" s="9">
        <f t="shared" si="55"/>
        <v>325131301.92199534</v>
      </c>
      <c r="AY150" s="44">
        <v>164174932.0764432</v>
      </c>
      <c r="AZ150" s="44">
        <v>174576000.09830114</v>
      </c>
      <c r="BA150" s="44"/>
      <c r="BB150" s="44"/>
      <c r="BC150" s="44"/>
      <c r="BD150" s="44"/>
      <c r="BE150" s="44"/>
      <c r="BF150" s="9">
        <f t="shared" si="56"/>
        <v>338750932.17474437</v>
      </c>
      <c r="BG150" s="10">
        <f t="shared" si="57"/>
        <v>1237376095.7272298</v>
      </c>
      <c r="BH150" s="1" t="e">
        <f t="shared" si="58"/>
        <v>#REF!</v>
      </c>
      <c r="BI150" s="1" t="str">
        <f t="shared" si="59"/>
        <v>bien</v>
      </c>
      <c r="BJ150" s="11">
        <f t="shared" si="60"/>
        <v>0</v>
      </c>
    </row>
    <row r="151" spans="1:62" ht="42" customHeight="1" x14ac:dyDescent="0.25">
      <c r="A151" s="313"/>
      <c r="B151" s="249"/>
      <c r="C151" s="297"/>
      <c r="D151" s="249"/>
      <c r="E151" s="249"/>
      <c r="F151" s="249"/>
      <c r="G151" s="249"/>
      <c r="H151" s="264"/>
      <c r="I151" s="288"/>
      <c r="J151" s="249"/>
      <c r="K151" s="249"/>
      <c r="L151" s="140" t="s">
        <v>416</v>
      </c>
      <c r="M151" s="133" t="s">
        <v>417</v>
      </c>
      <c r="N151" s="104">
        <v>8</v>
      </c>
      <c r="O151" s="101" t="s">
        <v>34</v>
      </c>
      <c r="P151" s="101" t="s">
        <v>40</v>
      </c>
      <c r="Q151" s="101" t="s">
        <v>194</v>
      </c>
      <c r="R151" s="105">
        <v>450000000</v>
      </c>
      <c r="S151" s="105">
        <v>0</v>
      </c>
      <c r="T151" s="105">
        <v>0</v>
      </c>
      <c r="U151" s="105">
        <v>0</v>
      </c>
      <c r="V151" s="105">
        <v>0</v>
      </c>
      <c r="W151" s="105"/>
      <c r="X151" s="105">
        <v>0</v>
      </c>
      <c r="Y151" s="106">
        <f t="shared" si="30"/>
        <v>450000000</v>
      </c>
      <c r="Z151" s="168">
        <v>2</v>
      </c>
      <c r="AA151" s="125">
        <v>0</v>
      </c>
      <c r="AB151" s="44"/>
      <c r="AC151" s="44"/>
      <c r="AD151" s="44"/>
      <c r="AE151" s="44"/>
      <c r="AF151" s="44"/>
      <c r="AG151" s="44"/>
      <c r="AH151" s="9">
        <f t="shared" si="53"/>
        <v>0</v>
      </c>
      <c r="AI151" s="44">
        <v>150000000</v>
      </c>
      <c r="AJ151" s="44">
        <v>0</v>
      </c>
      <c r="AK151" s="44"/>
      <c r="AL151" s="44"/>
      <c r="AM151" s="44"/>
      <c r="AN151" s="44"/>
      <c r="AO151" s="44"/>
      <c r="AP151" s="9">
        <f t="shared" si="54"/>
        <v>150000000</v>
      </c>
      <c r="AQ151" s="44">
        <v>150000000</v>
      </c>
      <c r="AR151" s="44">
        <v>0</v>
      </c>
      <c r="AS151" s="44"/>
      <c r="AT151" s="44"/>
      <c r="AU151" s="44"/>
      <c r="AV151" s="44"/>
      <c r="AW151" s="44"/>
      <c r="AX151" s="9">
        <f t="shared" si="55"/>
        <v>150000000</v>
      </c>
      <c r="AY151" s="44">
        <v>150000000</v>
      </c>
      <c r="AZ151" s="44">
        <v>0</v>
      </c>
      <c r="BA151" s="44"/>
      <c r="BB151" s="44"/>
      <c r="BC151" s="44"/>
      <c r="BD151" s="44"/>
      <c r="BE151" s="44"/>
      <c r="BF151" s="9">
        <f t="shared" si="56"/>
        <v>150000000</v>
      </c>
      <c r="BG151" s="10">
        <f t="shared" si="57"/>
        <v>450000000</v>
      </c>
      <c r="BH151" s="1" t="e">
        <f t="shared" si="58"/>
        <v>#REF!</v>
      </c>
      <c r="BI151" s="1" t="str">
        <f t="shared" si="59"/>
        <v>bien</v>
      </c>
      <c r="BJ151" s="11">
        <f t="shared" si="60"/>
        <v>0</v>
      </c>
    </row>
    <row r="152" spans="1:62" ht="42" customHeight="1" x14ac:dyDescent="0.25">
      <c r="A152" s="313"/>
      <c r="B152" s="249"/>
      <c r="C152" s="297"/>
      <c r="D152" s="249"/>
      <c r="E152" s="249"/>
      <c r="F152" s="249"/>
      <c r="G152" s="249"/>
      <c r="H152" s="264"/>
      <c r="I152" s="288"/>
      <c r="J152" s="249"/>
      <c r="K152" s="249"/>
      <c r="L152" s="140" t="s">
        <v>418</v>
      </c>
      <c r="M152" s="133" t="s">
        <v>419</v>
      </c>
      <c r="N152" s="104">
        <v>6</v>
      </c>
      <c r="O152" s="101" t="s">
        <v>34</v>
      </c>
      <c r="P152" s="101" t="s">
        <v>40</v>
      </c>
      <c r="Q152" s="101" t="s">
        <v>420</v>
      </c>
      <c r="R152" s="105">
        <v>90000000</v>
      </c>
      <c r="S152" s="105">
        <v>0</v>
      </c>
      <c r="T152" s="105">
        <v>0</v>
      </c>
      <c r="U152" s="105">
        <v>0</v>
      </c>
      <c r="V152" s="105">
        <v>0</v>
      </c>
      <c r="W152" s="105"/>
      <c r="X152" s="105">
        <v>0</v>
      </c>
      <c r="Y152" s="106">
        <f t="shared" si="30"/>
        <v>90000000</v>
      </c>
      <c r="Z152" s="168">
        <v>1</v>
      </c>
      <c r="AA152" s="125">
        <v>0</v>
      </c>
      <c r="AB152" s="44"/>
      <c r="AC152" s="44"/>
      <c r="AD152" s="44"/>
      <c r="AE152" s="44"/>
      <c r="AF152" s="44"/>
      <c r="AG152" s="44"/>
      <c r="AH152" s="9">
        <f t="shared" si="53"/>
        <v>0</v>
      </c>
      <c r="AI152" s="44">
        <v>30000000</v>
      </c>
      <c r="AJ152" s="44">
        <v>0</v>
      </c>
      <c r="AK152" s="44"/>
      <c r="AL152" s="44"/>
      <c r="AM152" s="44"/>
      <c r="AN152" s="44"/>
      <c r="AO152" s="44"/>
      <c r="AP152" s="9">
        <f t="shared" si="54"/>
        <v>30000000</v>
      </c>
      <c r="AQ152" s="44">
        <v>30000000</v>
      </c>
      <c r="AR152" s="44">
        <v>0</v>
      </c>
      <c r="AS152" s="44"/>
      <c r="AT152" s="44"/>
      <c r="AU152" s="44"/>
      <c r="AV152" s="44"/>
      <c r="AW152" s="44"/>
      <c r="AX152" s="9">
        <f t="shared" si="55"/>
        <v>30000000</v>
      </c>
      <c r="AY152" s="44">
        <v>30000000</v>
      </c>
      <c r="AZ152" s="44">
        <v>0</v>
      </c>
      <c r="BA152" s="44"/>
      <c r="BB152" s="44"/>
      <c r="BC152" s="44"/>
      <c r="BD152" s="44"/>
      <c r="BE152" s="44"/>
      <c r="BF152" s="9">
        <f t="shared" si="56"/>
        <v>30000000</v>
      </c>
      <c r="BG152" s="10">
        <f t="shared" si="57"/>
        <v>90000000</v>
      </c>
      <c r="BH152" s="1" t="e">
        <f t="shared" si="58"/>
        <v>#REF!</v>
      </c>
      <c r="BI152" s="1" t="str">
        <f t="shared" si="59"/>
        <v>bien</v>
      </c>
      <c r="BJ152" s="11">
        <f t="shared" si="60"/>
        <v>0</v>
      </c>
    </row>
    <row r="153" spans="1:62" ht="42" customHeight="1" x14ac:dyDescent="0.25">
      <c r="A153" s="313"/>
      <c r="B153" s="249"/>
      <c r="C153" s="297"/>
      <c r="D153" s="249"/>
      <c r="E153" s="249"/>
      <c r="F153" s="249"/>
      <c r="G153" s="249"/>
      <c r="H153" s="264"/>
      <c r="I153" s="288"/>
      <c r="J153" s="249"/>
      <c r="K153" s="249"/>
      <c r="L153" s="140" t="s">
        <v>421</v>
      </c>
      <c r="M153" s="133" t="s">
        <v>422</v>
      </c>
      <c r="N153" s="104">
        <v>1</v>
      </c>
      <c r="O153" s="101" t="s">
        <v>34</v>
      </c>
      <c r="P153" s="101" t="s">
        <v>40</v>
      </c>
      <c r="Q153" s="101" t="s">
        <v>423</v>
      </c>
      <c r="R153" s="105">
        <f>100000000+150000000</f>
        <v>250000000</v>
      </c>
      <c r="S153" s="105">
        <v>0</v>
      </c>
      <c r="T153" s="105">
        <v>0</v>
      </c>
      <c r="U153" s="105">
        <v>0</v>
      </c>
      <c r="V153" s="105">
        <v>0</v>
      </c>
      <c r="W153" s="105"/>
      <c r="X153" s="105">
        <v>0</v>
      </c>
      <c r="Y153" s="106">
        <f t="shared" si="30"/>
        <v>250000000</v>
      </c>
      <c r="Z153" s="168">
        <v>1</v>
      </c>
      <c r="AA153" s="126">
        <v>100000000</v>
      </c>
      <c r="AB153" s="45"/>
      <c r="AC153" s="45"/>
      <c r="AD153" s="45"/>
      <c r="AE153" s="45"/>
      <c r="AF153" s="45"/>
      <c r="AG153" s="45"/>
      <c r="AH153" s="9">
        <f t="shared" si="53"/>
        <v>100000000</v>
      </c>
      <c r="AI153" s="45">
        <v>150000000</v>
      </c>
      <c r="AJ153" s="45">
        <v>0</v>
      </c>
      <c r="AK153" s="45"/>
      <c r="AL153" s="45"/>
      <c r="AM153" s="45"/>
      <c r="AN153" s="45"/>
      <c r="AO153" s="45"/>
      <c r="AP153" s="9">
        <f t="shared" si="54"/>
        <v>150000000</v>
      </c>
      <c r="AQ153" s="45">
        <v>0</v>
      </c>
      <c r="AR153" s="45">
        <v>0</v>
      </c>
      <c r="AS153" s="45"/>
      <c r="AT153" s="45"/>
      <c r="AU153" s="45"/>
      <c r="AV153" s="45"/>
      <c r="AW153" s="45"/>
      <c r="AX153" s="9">
        <f t="shared" si="55"/>
        <v>0</v>
      </c>
      <c r="AY153" s="45"/>
      <c r="AZ153" s="45">
        <v>0</v>
      </c>
      <c r="BA153" s="45"/>
      <c r="BB153" s="45"/>
      <c r="BC153" s="45"/>
      <c r="BD153" s="45"/>
      <c r="BE153" s="45"/>
      <c r="BF153" s="9">
        <f t="shared" si="56"/>
        <v>0</v>
      </c>
      <c r="BG153" s="10">
        <f t="shared" si="57"/>
        <v>250000000</v>
      </c>
      <c r="BH153" s="1" t="e">
        <f t="shared" si="58"/>
        <v>#REF!</v>
      </c>
      <c r="BI153" s="1" t="str">
        <f t="shared" si="59"/>
        <v>bien</v>
      </c>
      <c r="BJ153" s="11">
        <f t="shared" si="60"/>
        <v>0</v>
      </c>
    </row>
    <row r="154" spans="1:62" ht="64.900000000000006" customHeight="1" x14ac:dyDescent="0.25">
      <c r="A154" s="313"/>
      <c r="B154" s="249"/>
      <c r="C154" s="297"/>
      <c r="D154" s="249"/>
      <c r="E154" s="249"/>
      <c r="F154" s="249"/>
      <c r="G154" s="249"/>
      <c r="H154" s="264"/>
      <c r="I154" s="288"/>
      <c r="J154" s="249"/>
      <c r="K154" s="249"/>
      <c r="L154" s="140" t="s">
        <v>424</v>
      </c>
      <c r="M154" s="133" t="s">
        <v>425</v>
      </c>
      <c r="N154" s="104">
        <v>60</v>
      </c>
      <c r="O154" s="101" t="s">
        <v>34</v>
      </c>
      <c r="P154" s="101" t="s">
        <v>35</v>
      </c>
      <c r="Q154" s="101"/>
      <c r="R154" s="105">
        <v>300000000</v>
      </c>
      <c r="S154" s="105">
        <v>0</v>
      </c>
      <c r="T154" s="105">
        <v>0</v>
      </c>
      <c r="U154" s="105">
        <v>0</v>
      </c>
      <c r="V154" s="105">
        <v>0</v>
      </c>
      <c r="W154" s="105"/>
      <c r="X154" s="105">
        <v>0</v>
      </c>
      <c r="Y154" s="106">
        <f t="shared" si="30"/>
        <v>300000000</v>
      </c>
      <c r="Z154" s="168">
        <v>60</v>
      </c>
      <c r="AA154" s="102"/>
      <c r="AB154" s="44"/>
      <c r="AC154" s="44"/>
      <c r="AD154" s="44"/>
      <c r="AE154" s="44"/>
      <c r="AF154" s="44"/>
      <c r="AG154" s="44"/>
      <c r="AH154" s="9">
        <f t="shared" si="53"/>
        <v>0</v>
      </c>
      <c r="AI154" s="44">
        <v>100000000</v>
      </c>
      <c r="AJ154" s="44">
        <v>0</v>
      </c>
      <c r="AK154" s="44"/>
      <c r="AL154" s="44"/>
      <c r="AM154" s="44"/>
      <c r="AN154" s="44"/>
      <c r="AO154" s="44"/>
      <c r="AP154" s="9">
        <f t="shared" si="54"/>
        <v>100000000</v>
      </c>
      <c r="AQ154" s="44">
        <v>100000000</v>
      </c>
      <c r="AR154" s="44">
        <v>0</v>
      </c>
      <c r="AS154" s="44"/>
      <c r="AT154" s="44"/>
      <c r="AU154" s="44"/>
      <c r="AV154" s="44"/>
      <c r="AW154" s="44"/>
      <c r="AX154" s="9">
        <f t="shared" si="55"/>
        <v>100000000</v>
      </c>
      <c r="AY154" s="44">
        <v>100000000</v>
      </c>
      <c r="AZ154" s="44">
        <v>0</v>
      </c>
      <c r="BA154" s="44"/>
      <c r="BB154" s="44"/>
      <c r="BC154" s="44"/>
      <c r="BD154" s="44"/>
      <c r="BE154" s="44"/>
      <c r="BF154" s="9">
        <f t="shared" si="56"/>
        <v>100000000</v>
      </c>
      <c r="BG154" s="10">
        <f t="shared" si="57"/>
        <v>300000000</v>
      </c>
      <c r="BH154" s="1" t="e">
        <f t="shared" si="58"/>
        <v>#REF!</v>
      </c>
      <c r="BI154" s="1" t="str">
        <f t="shared" si="59"/>
        <v>bien</v>
      </c>
      <c r="BJ154" s="11">
        <f t="shared" si="60"/>
        <v>0</v>
      </c>
    </row>
    <row r="155" spans="1:62" ht="42" customHeight="1" x14ac:dyDescent="0.25">
      <c r="A155" s="313"/>
      <c r="B155" s="249"/>
      <c r="C155" s="297"/>
      <c r="D155" s="249"/>
      <c r="E155" s="249"/>
      <c r="F155" s="249"/>
      <c r="G155" s="249"/>
      <c r="H155" s="264"/>
      <c r="I155" s="288"/>
      <c r="J155" s="249"/>
      <c r="K155" s="249"/>
      <c r="L155" s="140" t="s">
        <v>426</v>
      </c>
      <c r="M155" s="133" t="s">
        <v>427</v>
      </c>
      <c r="N155" s="104">
        <v>1</v>
      </c>
      <c r="O155" s="101" t="s">
        <v>34</v>
      </c>
      <c r="P155" s="101" t="s">
        <v>35</v>
      </c>
      <c r="Q155" s="101"/>
      <c r="R155" s="105">
        <f>300000000/2</f>
        <v>150000000</v>
      </c>
      <c r="S155" s="105">
        <v>0</v>
      </c>
      <c r="T155" s="105">
        <v>0</v>
      </c>
      <c r="U155" s="105">
        <v>0</v>
      </c>
      <c r="V155" s="105">
        <v>0</v>
      </c>
      <c r="W155" s="105"/>
      <c r="X155" s="105">
        <v>0</v>
      </c>
      <c r="Y155" s="106">
        <f t="shared" si="30"/>
        <v>150000000</v>
      </c>
      <c r="Z155" s="168">
        <v>1</v>
      </c>
      <c r="AA155" s="126">
        <f>+R155*0.22</f>
        <v>33000000</v>
      </c>
      <c r="AB155" s="45"/>
      <c r="AC155" s="45"/>
      <c r="AD155" s="45"/>
      <c r="AE155" s="45"/>
      <c r="AF155" s="45"/>
      <c r="AG155" s="45"/>
      <c r="AH155" s="9">
        <f t="shared" si="53"/>
        <v>33000000</v>
      </c>
      <c r="AI155" s="45">
        <f>+R155*0.24</f>
        <v>36000000</v>
      </c>
      <c r="AJ155" s="45">
        <v>0</v>
      </c>
      <c r="AK155" s="45"/>
      <c r="AL155" s="45"/>
      <c r="AM155" s="45"/>
      <c r="AN155" s="45"/>
      <c r="AO155" s="45"/>
      <c r="AP155" s="9">
        <f t="shared" si="54"/>
        <v>36000000</v>
      </c>
      <c r="AQ155" s="45">
        <f>+R155*0.26</f>
        <v>39000000</v>
      </c>
      <c r="AR155" s="45">
        <v>0</v>
      </c>
      <c r="AS155" s="45"/>
      <c r="AT155" s="45"/>
      <c r="AU155" s="45"/>
      <c r="AV155" s="45"/>
      <c r="AW155" s="45"/>
      <c r="AX155" s="9">
        <f t="shared" si="55"/>
        <v>39000000</v>
      </c>
      <c r="AY155" s="45">
        <f>+R155*0.28</f>
        <v>42000000.000000007</v>
      </c>
      <c r="AZ155" s="45">
        <v>0</v>
      </c>
      <c r="BA155" s="45"/>
      <c r="BB155" s="45"/>
      <c r="BC155" s="45"/>
      <c r="BD155" s="45"/>
      <c r="BE155" s="45"/>
      <c r="BF155" s="9">
        <f t="shared" si="56"/>
        <v>42000000.000000007</v>
      </c>
      <c r="BG155" s="10">
        <f t="shared" si="57"/>
        <v>150000000</v>
      </c>
      <c r="BH155" s="1" t="e">
        <f t="shared" si="58"/>
        <v>#REF!</v>
      </c>
      <c r="BI155" s="1" t="str">
        <f t="shared" si="59"/>
        <v>bien</v>
      </c>
      <c r="BJ155" s="16">
        <f t="shared" si="60"/>
        <v>0</v>
      </c>
    </row>
    <row r="156" spans="1:62" ht="60" customHeight="1" x14ac:dyDescent="0.25">
      <c r="A156" s="312">
        <v>46</v>
      </c>
      <c r="B156" s="300" t="s">
        <v>838</v>
      </c>
      <c r="C156" s="296" t="s">
        <v>828</v>
      </c>
      <c r="D156" s="298">
        <v>400000000</v>
      </c>
      <c r="E156" s="298">
        <v>1000000000</v>
      </c>
      <c r="F156" s="299">
        <f>D156+E156</f>
        <v>1400000000</v>
      </c>
      <c r="G156" s="300" t="s">
        <v>397</v>
      </c>
      <c r="H156" s="264"/>
      <c r="I156" s="288"/>
      <c r="J156" s="249"/>
      <c r="K156" s="249"/>
      <c r="L156" s="140" t="s">
        <v>428</v>
      </c>
      <c r="M156" s="133" t="s">
        <v>429</v>
      </c>
      <c r="N156" s="104">
        <v>40</v>
      </c>
      <c r="O156" s="101" t="s">
        <v>34</v>
      </c>
      <c r="P156" s="101" t="s">
        <v>40</v>
      </c>
      <c r="Q156" s="101"/>
      <c r="R156" s="105">
        <v>797468394.97814417</v>
      </c>
      <c r="S156" s="105">
        <v>0</v>
      </c>
      <c r="T156" s="105">
        <v>0</v>
      </c>
      <c r="U156" s="105">
        <v>0</v>
      </c>
      <c r="V156" s="105">
        <v>0</v>
      </c>
      <c r="W156" s="105"/>
      <c r="X156" s="105">
        <v>0</v>
      </c>
      <c r="Y156" s="106">
        <f t="shared" si="30"/>
        <v>797468394.97814417</v>
      </c>
      <c r="Z156" s="168">
        <v>10</v>
      </c>
      <c r="AA156" s="125">
        <v>177200000</v>
      </c>
      <c r="AB156" s="44"/>
      <c r="AC156" s="44"/>
      <c r="AD156" s="44"/>
      <c r="AE156" s="44"/>
      <c r="AF156" s="44"/>
      <c r="AG156" s="44"/>
      <c r="AH156" s="9">
        <f t="shared" si="53"/>
        <v>177200000</v>
      </c>
      <c r="AI156" s="44">
        <v>204318398.0847964</v>
      </c>
      <c r="AJ156" s="44">
        <v>0</v>
      </c>
      <c r="AK156" s="44"/>
      <c r="AL156" s="44"/>
      <c r="AM156" s="44"/>
      <c r="AN156" s="44"/>
      <c r="AO156" s="44"/>
      <c r="AP156" s="9">
        <f t="shared" si="54"/>
        <v>204318398.0847964</v>
      </c>
      <c r="AQ156" s="44">
        <v>203708364.34324199</v>
      </c>
      <c r="AR156" s="44">
        <v>0</v>
      </c>
      <c r="AS156" s="44"/>
      <c r="AT156" s="44"/>
      <c r="AU156" s="44"/>
      <c r="AV156" s="44"/>
      <c r="AW156" s="44"/>
      <c r="AX156" s="9">
        <f t="shared" si="55"/>
        <v>203708364.34324199</v>
      </c>
      <c r="AY156" s="44">
        <v>212241632.55010587</v>
      </c>
      <c r="AZ156" s="44">
        <v>0</v>
      </c>
      <c r="BA156" s="44"/>
      <c r="BB156" s="44"/>
      <c r="BC156" s="44"/>
      <c r="BD156" s="44"/>
      <c r="BE156" s="44"/>
      <c r="BF156" s="9">
        <f t="shared" si="56"/>
        <v>212241632.55010587</v>
      </c>
      <c r="BG156" s="10">
        <f t="shared" si="57"/>
        <v>797468394.97814417</v>
      </c>
      <c r="BH156" s="1" t="e">
        <f t="shared" si="58"/>
        <v>#REF!</v>
      </c>
      <c r="BI156" s="1" t="str">
        <f t="shared" si="59"/>
        <v>bien</v>
      </c>
      <c r="BJ156" s="11">
        <f t="shared" si="60"/>
        <v>0</v>
      </c>
    </row>
    <row r="157" spans="1:62" ht="56.45" customHeight="1" x14ac:dyDescent="0.25">
      <c r="A157" s="313"/>
      <c r="B157" s="249"/>
      <c r="C157" s="297"/>
      <c r="D157" s="249"/>
      <c r="E157" s="249"/>
      <c r="F157" s="249"/>
      <c r="G157" s="249"/>
      <c r="H157" s="264"/>
      <c r="I157" s="288"/>
      <c r="J157" s="249"/>
      <c r="K157" s="249"/>
      <c r="L157" s="140" t="s">
        <v>430</v>
      </c>
      <c r="M157" s="133" t="s">
        <v>431</v>
      </c>
      <c r="N157" s="104">
        <v>16</v>
      </c>
      <c r="O157" s="101" t="s">
        <v>34</v>
      </c>
      <c r="P157" s="101" t="s">
        <v>40</v>
      </c>
      <c r="Q157" s="101"/>
      <c r="R157" s="105">
        <v>630942560.87300754</v>
      </c>
      <c r="S157" s="105">
        <v>0</v>
      </c>
      <c r="T157" s="105">
        <v>0</v>
      </c>
      <c r="U157" s="105">
        <v>0</v>
      </c>
      <c r="V157" s="105">
        <v>0</v>
      </c>
      <c r="W157" s="105"/>
      <c r="X157" s="105">
        <v>0</v>
      </c>
      <c r="Y157" s="106">
        <f t="shared" si="30"/>
        <v>630942560.87300754</v>
      </c>
      <c r="Z157" s="168">
        <v>4</v>
      </c>
      <c r="AA157" s="125">
        <v>142000000</v>
      </c>
      <c r="AB157" s="44"/>
      <c r="AC157" s="44"/>
      <c r="AD157" s="44"/>
      <c r="AE157" s="44"/>
      <c r="AF157" s="44"/>
      <c r="AG157" s="44"/>
      <c r="AH157" s="9">
        <f t="shared" si="53"/>
        <v>142000000</v>
      </c>
      <c r="AI157" s="44">
        <v>163731447.67517546</v>
      </c>
      <c r="AJ157" s="44">
        <v>0</v>
      </c>
      <c r="AK157" s="44"/>
      <c r="AL157" s="44"/>
      <c r="AM157" s="44"/>
      <c r="AN157" s="44"/>
      <c r="AO157" s="44"/>
      <c r="AP157" s="9">
        <f t="shared" si="54"/>
        <v>163731447.67517546</v>
      </c>
      <c r="AQ157" s="44">
        <v>159269682.487248</v>
      </c>
      <c r="AR157" s="44">
        <v>0</v>
      </c>
      <c r="AS157" s="44"/>
      <c r="AT157" s="44"/>
      <c r="AU157" s="44"/>
      <c r="AV157" s="44"/>
      <c r="AW157" s="44"/>
      <c r="AX157" s="9">
        <f t="shared" si="55"/>
        <v>159269682.487248</v>
      </c>
      <c r="AY157" s="44">
        <v>165941430.71058416</v>
      </c>
      <c r="AZ157" s="44">
        <v>0</v>
      </c>
      <c r="BA157" s="44"/>
      <c r="BB157" s="44"/>
      <c r="BC157" s="44"/>
      <c r="BD157" s="44"/>
      <c r="BE157" s="44"/>
      <c r="BF157" s="9">
        <f t="shared" si="56"/>
        <v>165941430.71058416</v>
      </c>
      <c r="BG157" s="10">
        <f t="shared" si="57"/>
        <v>630942560.87300754</v>
      </c>
      <c r="BH157" s="1" t="e">
        <f t="shared" si="58"/>
        <v>#REF!</v>
      </c>
      <c r="BI157" s="1" t="str">
        <f t="shared" si="59"/>
        <v>bien</v>
      </c>
      <c r="BJ157" s="11">
        <f t="shared" si="60"/>
        <v>0</v>
      </c>
    </row>
    <row r="158" spans="1:62" ht="62.45" customHeight="1" x14ac:dyDescent="0.25">
      <c r="A158" s="312">
        <v>47</v>
      </c>
      <c r="B158" s="300" t="s">
        <v>848</v>
      </c>
      <c r="C158" s="296" t="s">
        <v>435</v>
      </c>
      <c r="D158" s="299">
        <v>7329695064</v>
      </c>
      <c r="E158" s="299">
        <v>592730704</v>
      </c>
      <c r="F158" s="299">
        <f>D158+E158</f>
        <v>7922425768</v>
      </c>
      <c r="G158" s="300" t="s">
        <v>436</v>
      </c>
      <c r="H158" s="264"/>
      <c r="I158" s="288"/>
      <c r="J158" s="268">
        <v>2.4300000000000002</v>
      </c>
      <c r="K158" s="250" t="s">
        <v>432</v>
      </c>
      <c r="L158" s="141" t="s">
        <v>433</v>
      </c>
      <c r="M158" s="133" t="s">
        <v>434</v>
      </c>
      <c r="N158" s="104">
        <v>8</v>
      </c>
      <c r="O158" s="101" t="s">
        <v>34</v>
      </c>
      <c r="P158" s="101" t="s">
        <v>40</v>
      </c>
      <c r="Q158" s="101" t="s">
        <v>398</v>
      </c>
      <c r="R158" s="105">
        <v>2774863770</v>
      </c>
      <c r="S158" s="105">
        <v>0</v>
      </c>
      <c r="T158" s="105">
        <v>0</v>
      </c>
      <c r="U158" s="105">
        <v>0</v>
      </c>
      <c r="V158" s="105">
        <v>0</v>
      </c>
      <c r="W158" s="105"/>
      <c r="X158" s="105">
        <v>0</v>
      </c>
      <c r="Y158" s="106">
        <f t="shared" si="30"/>
        <v>2774863770</v>
      </c>
      <c r="Z158" s="167">
        <v>2</v>
      </c>
      <c r="AA158" s="103">
        <v>615800000</v>
      </c>
      <c r="AB158" s="9">
        <v>0</v>
      </c>
      <c r="AC158" s="9"/>
      <c r="AD158" s="9"/>
      <c r="AE158" s="9"/>
      <c r="AF158" s="9"/>
      <c r="AG158" s="9"/>
      <c r="AH158" s="9">
        <f t="shared" si="53"/>
        <v>615800000</v>
      </c>
      <c r="AI158" s="9">
        <v>665064000</v>
      </c>
      <c r="AJ158" s="9">
        <v>0</v>
      </c>
      <c r="AK158" s="9"/>
      <c r="AL158" s="9"/>
      <c r="AM158" s="9"/>
      <c r="AN158" s="9"/>
      <c r="AO158" s="9"/>
      <c r="AP158" s="9">
        <f t="shared" si="54"/>
        <v>665064000</v>
      </c>
      <c r="AQ158" s="9">
        <v>718269120</v>
      </c>
      <c r="AR158" s="9">
        <v>0</v>
      </c>
      <c r="AS158" s="9"/>
      <c r="AT158" s="9"/>
      <c r="AU158" s="9"/>
      <c r="AV158" s="9"/>
      <c r="AW158" s="9"/>
      <c r="AX158" s="9">
        <f t="shared" si="55"/>
        <v>718269120</v>
      </c>
      <c r="AY158" s="9">
        <v>775730650</v>
      </c>
      <c r="AZ158" s="9">
        <v>0</v>
      </c>
      <c r="BA158" s="9"/>
      <c r="BB158" s="9"/>
      <c r="BC158" s="9"/>
      <c r="BD158" s="9"/>
      <c r="BE158" s="9"/>
      <c r="BF158" s="9">
        <f t="shared" si="56"/>
        <v>775730650</v>
      </c>
      <c r="BG158" s="10">
        <f t="shared" si="57"/>
        <v>2774863770</v>
      </c>
      <c r="BH158" s="1" t="e">
        <f t="shared" si="58"/>
        <v>#REF!</v>
      </c>
      <c r="BI158" s="1" t="str">
        <f t="shared" si="59"/>
        <v>bien</v>
      </c>
      <c r="BJ158" s="11">
        <f t="shared" si="60"/>
        <v>0</v>
      </c>
    </row>
    <row r="159" spans="1:62" ht="44.45" customHeight="1" x14ac:dyDescent="0.25">
      <c r="A159" s="313"/>
      <c r="B159" s="249"/>
      <c r="C159" s="297"/>
      <c r="D159" s="249"/>
      <c r="E159" s="249"/>
      <c r="F159" s="249"/>
      <c r="G159" s="249"/>
      <c r="H159" s="264"/>
      <c r="I159" s="288"/>
      <c r="J159" s="249"/>
      <c r="K159" s="249"/>
      <c r="L159" s="141" t="s">
        <v>437</v>
      </c>
      <c r="M159" s="133" t="s">
        <v>438</v>
      </c>
      <c r="N159" s="104">
        <v>1</v>
      </c>
      <c r="O159" s="101" t="s">
        <v>34</v>
      </c>
      <c r="P159" s="101" t="s">
        <v>40</v>
      </c>
      <c r="Q159" s="101" t="s">
        <v>439</v>
      </c>
      <c r="R159" s="105">
        <v>160160000</v>
      </c>
      <c r="S159" s="105">
        <v>0</v>
      </c>
      <c r="T159" s="105">
        <v>0</v>
      </c>
      <c r="U159" s="105">
        <v>0</v>
      </c>
      <c r="V159" s="105">
        <v>0</v>
      </c>
      <c r="W159" s="105"/>
      <c r="X159" s="105">
        <v>0</v>
      </c>
      <c r="Y159" s="106">
        <f t="shared" si="30"/>
        <v>160160000</v>
      </c>
      <c r="Z159" s="167"/>
      <c r="AA159" s="103">
        <v>77000000</v>
      </c>
      <c r="AB159" s="9">
        <v>0</v>
      </c>
      <c r="AC159" s="9"/>
      <c r="AD159" s="9"/>
      <c r="AE159" s="9"/>
      <c r="AF159" s="9"/>
      <c r="AG159" s="9"/>
      <c r="AH159" s="9">
        <f t="shared" si="53"/>
        <v>77000000</v>
      </c>
      <c r="AI159" s="9">
        <v>83160000</v>
      </c>
      <c r="AJ159" s="9">
        <v>0</v>
      </c>
      <c r="AK159" s="9"/>
      <c r="AL159" s="9"/>
      <c r="AM159" s="9"/>
      <c r="AN159" s="9"/>
      <c r="AO159" s="9"/>
      <c r="AP159" s="9">
        <f t="shared" si="54"/>
        <v>83160000</v>
      </c>
      <c r="AQ159" s="9">
        <v>0</v>
      </c>
      <c r="AR159" s="9">
        <v>0</v>
      </c>
      <c r="AS159" s="9"/>
      <c r="AT159" s="9"/>
      <c r="AU159" s="9"/>
      <c r="AV159" s="9"/>
      <c r="AW159" s="9"/>
      <c r="AX159" s="9">
        <f t="shared" si="55"/>
        <v>0</v>
      </c>
      <c r="AY159" s="9">
        <v>0</v>
      </c>
      <c r="AZ159" s="9">
        <v>0</v>
      </c>
      <c r="BA159" s="9"/>
      <c r="BB159" s="9"/>
      <c r="BC159" s="9"/>
      <c r="BD159" s="9"/>
      <c r="BE159" s="9"/>
      <c r="BF159" s="9">
        <f t="shared" si="56"/>
        <v>0</v>
      </c>
      <c r="BG159" s="10">
        <f t="shared" si="57"/>
        <v>160160000</v>
      </c>
      <c r="BH159" s="1" t="e">
        <f t="shared" si="58"/>
        <v>#REF!</v>
      </c>
      <c r="BI159" s="1" t="str">
        <f t="shared" si="59"/>
        <v>bien</v>
      </c>
      <c r="BJ159" s="11">
        <f t="shared" si="60"/>
        <v>0</v>
      </c>
    </row>
    <row r="160" spans="1:62" ht="54" customHeight="1" x14ac:dyDescent="0.25">
      <c r="A160" s="313"/>
      <c r="B160" s="249"/>
      <c r="C160" s="297"/>
      <c r="D160" s="249"/>
      <c r="E160" s="249"/>
      <c r="F160" s="249"/>
      <c r="G160" s="249"/>
      <c r="H160" s="264"/>
      <c r="I160" s="288"/>
      <c r="J160" s="249"/>
      <c r="K160" s="249"/>
      <c r="L160" s="141" t="s">
        <v>440</v>
      </c>
      <c r="M160" s="133" t="s">
        <v>441</v>
      </c>
      <c r="N160" s="104">
        <v>2000</v>
      </c>
      <c r="O160" s="101" t="s">
        <v>34</v>
      </c>
      <c r="P160" s="101" t="s">
        <v>40</v>
      </c>
      <c r="Q160" s="101"/>
      <c r="R160" s="105">
        <v>576138701</v>
      </c>
      <c r="S160" s="105">
        <v>0</v>
      </c>
      <c r="T160" s="105">
        <v>0</v>
      </c>
      <c r="U160" s="105">
        <v>0</v>
      </c>
      <c r="V160" s="105">
        <v>0</v>
      </c>
      <c r="W160" s="105"/>
      <c r="X160" s="105">
        <v>0</v>
      </c>
      <c r="Y160" s="106">
        <f t="shared" si="30"/>
        <v>576138701</v>
      </c>
      <c r="Z160" s="167">
        <v>500</v>
      </c>
      <c r="AA160" s="103">
        <v>86400000</v>
      </c>
      <c r="AB160" s="9">
        <v>0</v>
      </c>
      <c r="AC160" s="9"/>
      <c r="AD160" s="9"/>
      <c r="AE160" s="9"/>
      <c r="AF160" s="9"/>
      <c r="AG160" s="9"/>
      <c r="AH160" s="9">
        <f t="shared" si="53"/>
        <v>86400000</v>
      </c>
      <c r="AI160" s="9">
        <v>93312000</v>
      </c>
      <c r="AJ160" s="9">
        <v>0</v>
      </c>
      <c r="AK160" s="9"/>
      <c r="AL160" s="9"/>
      <c r="AM160" s="9"/>
      <c r="AN160" s="9"/>
      <c r="AO160" s="9"/>
      <c r="AP160" s="9">
        <f t="shared" si="54"/>
        <v>93312000</v>
      </c>
      <c r="AQ160" s="9">
        <v>190589760</v>
      </c>
      <c r="AR160" s="9">
        <v>0</v>
      </c>
      <c r="AS160" s="9"/>
      <c r="AT160" s="9"/>
      <c r="AU160" s="9"/>
      <c r="AV160" s="9"/>
      <c r="AW160" s="9"/>
      <c r="AX160" s="9">
        <f t="shared" si="55"/>
        <v>190589760</v>
      </c>
      <c r="AY160" s="9">
        <v>205836941</v>
      </c>
      <c r="AZ160" s="9">
        <v>0</v>
      </c>
      <c r="BA160" s="9"/>
      <c r="BB160" s="9"/>
      <c r="BC160" s="9"/>
      <c r="BD160" s="9"/>
      <c r="BE160" s="9"/>
      <c r="BF160" s="9">
        <f t="shared" si="56"/>
        <v>205836941</v>
      </c>
      <c r="BG160" s="10">
        <f t="shared" si="57"/>
        <v>576138701</v>
      </c>
      <c r="BH160" s="1" t="e">
        <f t="shared" si="58"/>
        <v>#REF!</v>
      </c>
      <c r="BI160" s="1" t="str">
        <f t="shared" si="59"/>
        <v>bien</v>
      </c>
      <c r="BJ160" s="11">
        <f t="shared" si="60"/>
        <v>0</v>
      </c>
    </row>
    <row r="161" spans="1:62" ht="51.6" customHeight="1" x14ac:dyDescent="0.25">
      <c r="A161" s="313"/>
      <c r="B161" s="249"/>
      <c r="C161" s="297"/>
      <c r="D161" s="249"/>
      <c r="E161" s="249"/>
      <c r="F161" s="249"/>
      <c r="G161" s="249"/>
      <c r="H161" s="264"/>
      <c r="I161" s="288"/>
      <c r="J161" s="249"/>
      <c r="K161" s="249"/>
      <c r="L161" s="141" t="s">
        <v>442</v>
      </c>
      <c r="M161" s="133" t="s">
        <v>443</v>
      </c>
      <c r="N161" s="104">
        <v>3000</v>
      </c>
      <c r="O161" s="101" t="s">
        <v>34</v>
      </c>
      <c r="P161" s="101" t="s">
        <v>35</v>
      </c>
      <c r="Q161" s="101"/>
      <c r="R161" s="105">
        <f>4759772143-1611100859</f>
        <v>3148671284</v>
      </c>
      <c r="S161" s="105">
        <f>2024252949+1611100859</f>
        <v>3635353808</v>
      </c>
      <c r="T161" s="105">
        <v>0</v>
      </c>
      <c r="U161" s="105">
        <v>0</v>
      </c>
      <c r="V161" s="105">
        <v>0</v>
      </c>
      <c r="W161" s="105"/>
      <c r="X161" s="105">
        <v>0</v>
      </c>
      <c r="Y161" s="106">
        <f t="shared" si="30"/>
        <v>6784025092</v>
      </c>
      <c r="Z161" s="167">
        <v>2000</v>
      </c>
      <c r="AA161" s="103">
        <v>1056292463</v>
      </c>
      <c r="AB161" s="9">
        <v>449223843</v>
      </c>
      <c r="AC161" s="9"/>
      <c r="AD161" s="9"/>
      <c r="AE161" s="9"/>
      <c r="AF161" s="9"/>
      <c r="AG161" s="9"/>
      <c r="AH161" s="9">
        <f t="shared" si="53"/>
        <v>1505516306</v>
      </c>
      <c r="AI161" s="9">
        <v>1140795860</v>
      </c>
      <c r="AJ161" s="9">
        <v>485161750</v>
      </c>
      <c r="AK161" s="9"/>
      <c r="AL161" s="9"/>
      <c r="AM161" s="9"/>
      <c r="AN161" s="9"/>
      <c r="AO161" s="9"/>
      <c r="AP161" s="9">
        <f t="shared" si="54"/>
        <v>1625957610</v>
      </c>
      <c r="AQ161" s="9">
        <v>1232059529</v>
      </c>
      <c r="AR161" s="9">
        <v>523974690</v>
      </c>
      <c r="AS161" s="9"/>
      <c r="AT161" s="9"/>
      <c r="AU161" s="9"/>
      <c r="AV161" s="9"/>
      <c r="AW161" s="9"/>
      <c r="AX161" s="9">
        <f t="shared" si="55"/>
        <v>1756034219</v>
      </c>
      <c r="AY161" s="9">
        <v>1330624291</v>
      </c>
      <c r="AZ161" s="9">
        <v>565892666</v>
      </c>
      <c r="BA161" s="9"/>
      <c r="BB161" s="9"/>
      <c r="BC161" s="9"/>
      <c r="BD161" s="9"/>
      <c r="BE161" s="9"/>
      <c r="BF161" s="9">
        <f t="shared" si="56"/>
        <v>1896516957</v>
      </c>
      <c r="BG161" s="10">
        <f t="shared" si="57"/>
        <v>6784025092</v>
      </c>
      <c r="BH161" s="1" t="e">
        <f t="shared" si="58"/>
        <v>#REF!</v>
      </c>
      <c r="BI161" s="1" t="str">
        <f t="shared" si="59"/>
        <v>bien</v>
      </c>
      <c r="BJ161" s="11">
        <f t="shared" si="60"/>
        <v>0</v>
      </c>
    </row>
    <row r="162" spans="1:62" ht="50.45" customHeight="1" x14ac:dyDescent="0.25">
      <c r="A162" s="313"/>
      <c r="B162" s="249"/>
      <c r="C162" s="297"/>
      <c r="D162" s="249"/>
      <c r="E162" s="249"/>
      <c r="F162" s="249"/>
      <c r="G162" s="249"/>
      <c r="H162" s="264"/>
      <c r="I162" s="288"/>
      <c r="J162" s="249"/>
      <c r="K162" s="249"/>
      <c r="L162" s="141" t="s">
        <v>444</v>
      </c>
      <c r="M162" s="133" t="s">
        <v>445</v>
      </c>
      <c r="N162" s="104">
        <v>1000</v>
      </c>
      <c r="O162" s="101" t="s">
        <v>34</v>
      </c>
      <c r="P162" s="101" t="s">
        <v>40</v>
      </c>
      <c r="Q162" s="101"/>
      <c r="R162" s="105">
        <v>583992115</v>
      </c>
      <c r="S162" s="105">
        <v>0</v>
      </c>
      <c r="T162" s="105">
        <v>0</v>
      </c>
      <c r="U162" s="105">
        <v>0</v>
      </c>
      <c r="V162" s="105">
        <v>0</v>
      </c>
      <c r="W162" s="105"/>
      <c r="X162" s="105">
        <v>0</v>
      </c>
      <c r="Y162" s="106">
        <f t="shared" si="30"/>
        <v>583992115</v>
      </c>
      <c r="Z162" s="167">
        <v>250</v>
      </c>
      <c r="AA162" s="103">
        <v>129600000</v>
      </c>
      <c r="AB162" s="9"/>
      <c r="AC162" s="9"/>
      <c r="AD162" s="9"/>
      <c r="AE162" s="9"/>
      <c r="AF162" s="9"/>
      <c r="AG162" s="9"/>
      <c r="AH162" s="9">
        <f t="shared" si="53"/>
        <v>129600000</v>
      </c>
      <c r="AI162" s="9">
        <v>139968000</v>
      </c>
      <c r="AJ162" s="9">
        <v>0</v>
      </c>
      <c r="AK162" s="9"/>
      <c r="AL162" s="9"/>
      <c r="AM162" s="9"/>
      <c r="AN162" s="9"/>
      <c r="AO162" s="9"/>
      <c r="AP162" s="9">
        <f t="shared" si="54"/>
        <v>139968000</v>
      </c>
      <c r="AQ162" s="9">
        <v>151165440</v>
      </c>
      <c r="AR162" s="9">
        <v>0</v>
      </c>
      <c r="AS162" s="9"/>
      <c r="AT162" s="9"/>
      <c r="AU162" s="9"/>
      <c r="AV162" s="9"/>
      <c r="AW162" s="9"/>
      <c r="AX162" s="9">
        <f t="shared" si="55"/>
        <v>151165440</v>
      </c>
      <c r="AY162" s="9">
        <v>163258675</v>
      </c>
      <c r="AZ162" s="9">
        <v>0</v>
      </c>
      <c r="BA162" s="9"/>
      <c r="BB162" s="9"/>
      <c r="BC162" s="9"/>
      <c r="BD162" s="9"/>
      <c r="BE162" s="9"/>
      <c r="BF162" s="9">
        <f t="shared" si="56"/>
        <v>163258675</v>
      </c>
      <c r="BG162" s="10">
        <f t="shared" si="57"/>
        <v>583992115</v>
      </c>
      <c r="BH162" s="1" t="e">
        <f t="shared" si="58"/>
        <v>#REF!</v>
      </c>
      <c r="BI162" s="1" t="str">
        <f t="shared" si="59"/>
        <v>bien</v>
      </c>
      <c r="BJ162" s="11">
        <f t="shared" si="60"/>
        <v>0</v>
      </c>
    </row>
    <row r="163" spans="1:62" ht="45.6" customHeight="1" x14ac:dyDescent="0.25">
      <c r="A163" s="313"/>
      <c r="B163" s="249"/>
      <c r="C163" s="297"/>
      <c r="D163" s="249"/>
      <c r="E163" s="249"/>
      <c r="F163" s="249"/>
      <c r="G163" s="249"/>
      <c r="H163" s="264"/>
      <c r="I163" s="288"/>
      <c r="J163" s="249"/>
      <c r="K163" s="249"/>
      <c r="L163" s="141" t="s">
        <v>446</v>
      </c>
      <c r="M163" s="133" t="s">
        <v>447</v>
      </c>
      <c r="N163" s="104">
        <v>2000</v>
      </c>
      <c r="O163" s="101" t="s">
        <v>34</v>
      </c>
      <c r="P163" s="101" t="s">
        <v>40</v>
      </c>
      <c r="Q163" s="101"/>
      <c r="R163" s="105">
        <v>3364061603</v>
      </c>
      <c r="S163" s="105">
        <v>0</v>
      </c>
      <c r="T163" s="105">
        <v>0</v>
      </c>
      <c r="U163" s="105">
        <v>0</v>
      </c>
      <c r="V163" s="105"/>
      <c r="W163" s="105"/>
      <c r="X163" s="105">
        <v>0</v>
      </c>
      <c r="Y163" s="106">
        <f t="shared" si="30"/>
        <v>3364061603</v>
      </c>
      <c r="Z163" s="167">
        <v>500</v>
      </c>
      <c r="AA163" s="121">
        <v>746555257</v>
      </c>
      <c r="AB163" s="27"/>
      <c r="AC163" s="27"/>
      <c r="AD163" s="27"/>
      <c r="AE163" s="27"/>
      <c r="AF163" s="27"/>
      <c r="AG163" s="27"/>
      <c r="AH163" s="27">
        <f t="shared" si="53"/>
        <v>746555257</v>
      </c>
      <c r="AI163" s="27">
        <v>806279678</v>
      </c>
      <c r="AJ163" s="27">
        <v>0</v>
      </c>
      <c r="AK163" s="27"/>
      <c r="AL163" s="27"/>
      <c r="AM163" s="27"/>
      <c r="AN163" s="27"/>
      <c r="AO163" s="27"/>
      <c r="AP163" s="27">
        <f t="shared" si="54"/>
        <v>806279678</v>
      </c>
      <c r="AQ163" s="27">
        <v>870782052</v>
      </c>
      <c r="AR163" s="27">
        <v>0</v>
      </c>
      <c r="AS163" s="27"/>
      <c r="AT163" s="27"/>
      <c r="AU163" s="27"/>
      <c r="AV163" s="27"/>
      <c r="AW163" s="27"/>
      <c r="AX163" s="27">
        <f t="shared" si="55"/>
        <v>870782052</v>
      </c>
      <c r="AY163" s="27">
        <v>940444616</v>
      </c>
      <c r="AZ163" s="27">
        <v>0</v>
      </c>
      <c r="BA163" s="27"/>
      <c r="BB163" s="27"/>
      <c r="BC163" s="27"/>
      <c r="BD163" s="27"/>
      <c r="BE163" s="27"/>
      <c r="BF163" s="27">
        <f t="shared" si="56"/>
        <v>940444616</v>
      </c>
      <c r="BG163" s="28">
        <f t="shared" si="57"/>
        <v>3364061603</v>
      </c>
      <c r="BH163" s="1" t="e">
        <f t="shared" si="58"/>
        <v>#REF!</v>
      </c>
      <c r="BI163" s="1" t="str">
        <f t="shared" si="59"/>
        <v>bien</v>
      </c>
      <c r="BJ163" s="11">
        <f t="shared" si="60"/>
        <v>0</v>
      </c>
    </row>
    <row r="164" spans="1:62" ht="51.6" customHeight="1" x14ac:dyDescent="0.25">
      <c r="A164" s="313"/>
      <c r="B164" s="249"/>
      <c r="C164" s="297"/>
      <c r="D164" s="249"/>
      <c r="E164" s="249"/>
      <c r="F164" s="249"/>
      <c r="G164" s="249"/>
      <c r="H164" s="264"/>
      <c r="I164" s="288"/>
      <c r="J164" s="249"/>
      <c r="K164" s="249"/>
      <c r="L164" s="141" t="s">
        <v>448</v>
      </c>
      <c r="M164" s="133" t="s">
        <v>449</v>
      </c>
      <c r="N164" s="104">
        <v>60</v>
      </c>
      <c r="O164" s="101" t="s">
        <v>34</v>
      </c>
      <c r="P164" s="101" t="s">
        <v>40</v>
      </c>
      <c r="Q164" s="101"/>
      <c r="R164" s="105">
        <f>4593441829-36747534-821790956</f>
        <v>3734903339</v>
      </c>
      <c r="S164" s="105">
        <v>0</v>
      </c>
      <c r="T164" s="105">
        <v>0</v>
      </c>
      <c r="U164" s="105">
        <v>0</v>
      </c>
      <c r="V164" s="105">
        <v>36747534.631999999</v>
      </c>
      <c r="W164" s="105"/>
      <c r="X164" s="105">
        <v>0</v>
      </c>
      <c r="Y164" s="106">
        <f t="shared" si="30"/>
        <v>3771650873.632</v>
      </c>
      <c r="Z164" s="167">
        <v>15</v>
      </c>
      <c r="AA164" s="103">
        <f>+$R164*0.22</f>
        <v>821678734.58000004</v>
      </c>
      <c r="AB164" s="9"/>
      <c r="AC164" s="9"/>
      <c r="AD164" s="9"/>
      <c r="AE164" s="32">
        <f>+V164*0.22</f>
        <v>8084457.6190400003</v>
      </c>
      <c r="AF164" s="9"/>
      <c r="AG164" s="9"/>
      <c r="AH164" s="9">
        <f t="shared" si="53"/>
        <v>829763192.19904006</v>
      </c>
      <c r="AI164" s="9">
        <f>+$R164*0.24</f>
        <v>896376801.36000001</v>
      </c>
      <c r="AJ164" s="9">
        <v>0</v>
      </c>
      <c r="AK164" s="9"/>
      <c r="AL164" s="9"/>
      <c r="AM164" s="32">
        <f>+V164*0.24</f>
        <v>8819408.3116800003</v>
      </c>
      <c r="AN164" s="9"/>
      <c r="AO164" s="9"/>
      <c r="AP164" s="9">
        <f t="shared" si="54"/>
        <v>905196209.67167997</v>
      </c>
      <c r="AQ164" s="9">
        <f>+$R164*0.26</f>
        <v>971074868.13999999</v>
      </c>
      <c r="AR164" s="9">
        <v>0</v>
      </c>
      <c r="AS164" s="9"/>
      <c r="AT164" s="9"/>
      <c r="AU164" s="32">
        <f>+V164*0.26</f>
        <v>9554359.0043199994</v>
      </c>
      <c r="AV164" s="9"/>
      <c r="AW164" s="9"/>
      <c r="AX164" s="9">
        <f t="shared" si="55"/>
        <v>980629227.14432001</v>
      </c>
      <c r="AY164" s="9">
        <f>+$R164*0.28</f>
        <v>1045772934.9200001</v>
      </c>
      <c r="AZ164" s="9">
        <v>0</v>
      </c>
      <c r="BA164" s="9"/>
      <c r="BB164" s="9"/>
      <c r="BC164" s="32">
        <f>+V164*0.28</f>
        <v>10289309.69696</v>
      </c>
      <c r="BD164" s="9"/>
      <c r="BE164" s="9"/>
      <c r="BF164" s="9">
        <f t="shared" si="56"/>
        <v>1056062244.61696</v>
      </c>
      <c r="BG164" s="9">
        <f t="shared" si="57"/>
        <v>3771650873.632</v>
      </c>
      <c r="BH164" s="1" t="e">
        <f t="shared" si="58"/>
        <v>#REF!</v>
      </c>
      <c r="BI164" s="1" t="str">
        <f t="shared" si="59"/>
        <v>bien</v>
      </c>
      <c r="BJ164" s="11">
        <f t="shared" si="60"/>
        <v>0</v>
      </c>
    </row>
    <row r="165" spans="1:62" ht="55.15" customHeight="1" x14ac:dyDescent="0.25">
      <c r="A165" s="313"/>
      <c r="B165" s="249"/>
      <c r="C165" s="297"/>
      <c r="D165" s="249"/>
      <c r="E165" s="249"/>
      <c r="F165" s="249"/>
      <c r="G165" s="249"/>
      <c r="H165" s="264"/>
      <c r="I165" s="288"/>
      <c r="J165" s="249"/>
      <c r="K165" s="249"/>
      <c r="L165" s="141" t="s">
        <v>450</v>
      </c>
      <c r="M165" s="133" t="s">
        <v>451</v>
      </c>
      <c r="N165" s="104">
        <v>8</v>
      </c>
      <c r="O165" s="101" t="s">
        <v>34</v>
      </c>
      <c r="P165" s="101" t="s">
        <v>40</v>
      </c>
      <c r="Q165" s="101"/>
      <c r="R165" s="105">
        <v>1007227909</v>
      </c>
      <c r="S165" s="105">
        <v>0</v>
      </c>
      <c r="T165" s="105">
        <v>0</v>
      </c>
      <c r="U165" s="105">
        <v>0</v>
      </c>
      <c r="V165" s="105">
        <v>0</v>
      </c>
      <c r="W165" s="105"/>
      <c r="X165" s="105">
        <v>0</v>
      </c>
      <c r="Y165" s="106">
        <f t="shared" si="30"/>
        <v>1007227909</v>
      </c>
      <c r="Z165" s="167">
        <v>2</v>
      </c>
      <c r="AA165" s="120">
        <v>223524828</v>
      </c>
      <c r="AB165" s="29"/>
      <c r="AC165" s="29"/>
      <c r="AD165" s="29"/>
      <c r="AE165" s="29"/>
      <c r="AF165" s="29"/>
      <c r="AG165" s="29"/>
      <c r="AH165" s="29">
        <f t="shared" si="53"/>
        <v>223524828</v>
      </c>
      <c r="AI165" s="29">
        <v>241406814</v>
      </c>
      <c r="AJ165" s="29">
        <v>0</v>
      </c>
      <c r="AK165" s="29"/>
      <c r="AL165" s="29"/>
      <c r="AM165" s="29"/>
      <c r="AN165" s="29"/>
      <c r="AO165" s="29"/>
      <c r="AP165" s="29">
        <f t="shared" si="54"/>
        <v>241406814</v>
      </c>
      <c r="AQ165" s="29">
        <v>260719359</v>
      </c>
      <c r="AR165" s="29">
        <v>0</v>
      </c>
      <c r="AS165" s="29"/>
      <c r="AT165" s="29"/>
      <c r="AU165" s="29"/>
      <c r="AV165" s="29"/>
      <c r="AW165" s="29"/>
      <c r="AX165" s="29">
        <f t="shared" si="55"/>
        <v>260719359</v>
      </c>
      <c r="AY165" s="29">
        <v>281576908</v>
      </c>
      <c r="AZ165" s="29">
        <v>0</v>
      </c>
      <c r="BA165" s="29"/>
      <c r="BB165" s="29"/>
      <c r="BC165" s="29"/>
      <c r="BD165" s="29"/>
      <c r="BE165" s="29"/>
      <c r="BF165" s="29">
        <f t="shared" si="56"/>
        <v>281576908</v>
      </c>
      <c r="BG165" s="30">
        <f t="shared" si="57"/>
        <v>1007227909</v>
      </c>
      <c r="BH165" s="1" t="e">
        <f t="shared" si="58"/>
        <v>#REF!</v>
      </c>
      <c r="BI165" s="1" t="str">
        <f t="shared" si="59"/>
        <v>bien</v>
      </c>
      <c r="BJ165" s="11">
        <f t="shared" si="60"/>
        <v>0</v>
      </c>
    </row>
    <row r="166" spans="1:62" ht="52.9" customHeight="1" x14ac:dyDescent="0.25">
      <c r="A166" s="313"/>
      <c r="B166" s="249"/>
      <c r="C166" s="297"/>
      <c r="D166" s="249"/>
      <c r="E166" s="249"/>
      <c r="F166" s="249"/>
      <c r="G166" s="249"/>
      <c r="H166" s="264"/>
      <c r="I166" s="288"/>
      <c r="J166" s="249"/>
      <c r="K166" s="249"/>
      <c r="L166" s="141" t="s">
        <v>452</v>
      </c>
      <c r="M166" s="133" t="s">
        <v>453</v>
      </c>
      <c r="N166" s="104">
        <v>600</v>
      </c>
      <c r="O166" s="101" t="s">
        <v>34</v>
      </c>
      <c r="P166" s="101" t="s">
        <v>35</v>
      </c>
      <c r="Q166" s="101"/>
      <c r="R166" s="105">
        <v>925721938</v>
      </c>
      <c r="S166" s="105">
        <v>0</v>
      </c>
      <c r="T166" s="105">
        <v>0</v>
      </c>
      <c r="U166" s="105">
        <v>0</v>
      </c>
      <c r="V166" s="105">
        <v>0</v>
      </c>
      <c r="W166" s="105"/>
      <c r="X166" s="105">
        <v>0</v>
      </c>
      <c r="Y166" s="106">
        <f t="shared" si="30"/>
        <v>925721938</v>
      </c>
      <c r="Z166" s="167">
        <v>300</v>
      </c>
      <c r="AA166" s="103">
        <v>205436957</v>
      </c>
      <c r="AB166" s="9"/>
      <c r="AC166" s="9"/>
      <c r="AD166" s="9"/>
      <c r="AE166" s="9"/>
      <c r="AF166" s="9"/>
      <c r="AG166" s="9"/>
      <c r="AH166" s="9">
        <f t="shared" si="53"/>
        <v>205436957</v>
      </c>
      <c r="AI166" s="9">
        <v>221871914</v>
      </c>
      <c r="AJ166" s="9">
        <v>0</v>
      </c>
      <c r="AK166" s="9"/>
      <c r="AL166" s="9"/>
      <c r="AM166" s="9"/>
      <c r="AN166" s="9"/>
      <c r="AO166" s="9"/>
      <c r="AP166" s="9">
        <f t="shared" si="54"/>
        <v>221871914</v>
      </c>
      <c r="AQ166" s="9">
        <v>239621667</v>
      </c>
      <c r="AR166" s="9">
        <v>0</v>
      </c>
      <c r="AS166" s="9"/>
      <c r="AT166" s="9"/>
      <c r="AU166" s="9"/>
      <c r="AV166" s="9"/>
      <c r="AW166" s="9"/>
      <c r="AX166" s="9">
        <f t="shared" si="55"/>
        <v>239621667</v>
      </c>
      <c r="AY166" s="9">
        <v>258791400</v>
      </c>
      <c r="AZ166" s="9">
        <v>0</v>
      </c>
      <c r="BA166" s="9"/>
      <c r="BB166" s="9"/>
      <c r="BC166" s="9"/>
      <c r="BD166" s="9"/>
      <c r="BE166" s="9"/>
      <c r="BF166" s="9">
        <f t="shared" si="56"/>
        <v>258791400</v>
      </c>
      <c r="BG166" s="10">
        <f t="shared" si="57"/>
        <v>925721938</v>
      </c>
      <c r="BH166" s="1" t="e">
        <f t="shared" si="58"/>
        <v>#REF!</v>
      </c>
      <c r="BI166" s="1" t="str">
        <f t="shared" si="59"/>
        <v>bien</v>
      </c>
      <c r="BJ166" s="11">
        <f t="shared" si="60"/>
        <v>0</v>
      </c>
    </row>
    <row r="167" spans="1:62" ht="63.6" customHeight="1" x14ac:dyDescent="0.25">
      <c r="A167" s="313"/>
      <c r="B167" s="249"/>
      <c r="C167" s="297"/>
      <c r="D167" s="249"/>
      <c r="E167" s="249"/>
      <c r="F167" s="249"/>
      <c r="G167" s="249"/>
      <c r="H167" s="264"/>
      <c r="I167" s="288"/>
      <c r="J167" s="249"/>
      <c r="K167" s="249"/>
      <c r="L167" s="141" t="s">
        <v>454</v>
      </c>
      <c r="M167" s="133" t="s">
        <v>455</v>
      </c>
      <c r="N167" s="104">
        <v>300</v>
      </c>
      <c r="O167" s="101" t="s">
        <v>34</v>
      </c>
      <c r="P167" s="101" t="s">
        <v>35</v>
      </c>
      <c r="Q167" s="101"/>
      <c r="R167" s="105">
        <v>252071784</v>
      </c>
      <c r="S167" s="105">
        <v>360488960</v>
      </c>
      <c r="T167" s="105">
        <v>0</v>
      </c>
      <c r="U167" s="105">
        <v>0</v>
      </c>
      <c r="V167" s="105">
        <v>0</v>
      </c>
      <c r="W167" s="105"/>
      <c r="X167" s="105">
        <v>0</v>
      </c>
      <c r="Y167" s="106">
        <f t="shared" si="30"/>
        <v>612560744</v>
      </c>
      <c r="Z167" s="167">
        <v>200</v>
      </c>
      <c r="AA167" s="103">
        <v>55939973</v>
      </c>
      <c r="AB167" s="9">
        <v>80000000</v>
      </c>
      <c r="AC167" s="9"/>
      <c r="AD167" s="9"/>
      <c r="AE167" s="9"/>
      <c r="AF167" s="9"/>
      <c r="AG167" s="9"/>
      <c r="AH167" s="9">
        <f t="shared" si="53"/>
        <v>135939973</v>
      </c>
      <c r="AI167" s="9">
        <v>60415171</v>
      </c>
      <c r="AJ167" s="9">
        <v>86400000</v>
      </c>
      <c r="AK167" s="9"/>
      <c r="AL167" s="9"/>
      <c r="AM167" s="9"/>
      <c r="AN167" s="9"/>
      <c r="AO167" s="9"/>
      <c r="AP167" s="9">
        <f t="shared" si="54"/>
        <v>146815171</v>
      </c>
      <c r="AQ167" s="9">
        <v>65248385</v>
      </c>
      <c r="AR167" s="9">
        <v>93312000</v>
      </c>
      <c r="AS167" s="9"/>
      <c r="AT167" s="9"/>
      <c r="AU167" s="9"/>
      <c r="AV167" s="9"/>
      <c r="AW167" s="9"/>
      <c r="AX167" s="9">
        <f t="shared" si="55"/>
        <v>158560385</v>
      </c>
      <c r="AY167" s="9">
        <v>70468255</v>
      </c>
      <c r="AZ167" s="9">
        <v>100776960</v>
      </c>
      <c r="BA167" s="9"/>
      <c r="BB167" s="9"/>
      <c r="BC167" s="9"/>
      <c r="BD167" s="9"/>
      <c r="BE167" s="9"/>
      <c r="BF167" s="9">
        <f t="shared" si="56"/>
        <v>171245215</v>
      </c>
      <c r="BG167" s="10">
        <f t="shared" si="57"/>
        <v>612560744</v>
      </c>
      <c r="BH167" s="1" t="e">
        <f t="shared" si="58"/>
        <v>#REF!</v>
      </c>
      <c r="BI167" s="1" t="str">
        <f t="shared" si="59"/>
        <v>bien</v>
      </c>
      <c r="BJ167" s="11">
        <f t="shared" si="60"/>
        <v>0</v>
      </c>
    </row>
    <row r="168" spans="1:62" ht="52.9" customHeight="1" x14ac:dyDescent="0.25">
      <c r="A168" s="313"/>
      <c r="B168" s="249"/>
      <c r="C168" s="297"/>
      <c r="D168" s="249"/>
      <c r="E168" s="249"/>
      <c r="F168" s="249"/>
      <c r="G168" s="249"/>
      <c r="H168" s="264"/>
      <c r="I168" s="288"/>
      <c r="J168" s="249"/>
      <c r="K168" s="249"/>
      <c r="L168" s="141" t="s">
        <v>456</v>
      </c>
      <c r="M168" s="133" t="s">
        <v>457</v>
      </c>
      <c r="N168" s="104">
        <v>2000</v>
      </c>
      <c r="O168" s="101" t="s">
        <v>34</v>
      </c>
      <c r="P168" s="101" t="s">
        <v>40</v>
      </c>
      <c r="Q168" s="101"/>
      <c r="R168" s="105">
        <v>1644730880</v>
      </c>
      <c r="S168" s="105">
        <v>0</v>
      </c>
      <c r="T168" s="105">
        <v>0</v>
      </c>
      <c r="U168" s="105">
        <v>0</v>
      </c>
      <c r="V168" s="105">
        <v>0</v>
      </c>
      <c r="W168" s="105"/>
      <c r="X168" s="105">
        <v>0</v>
      </c>
      <c r="Y168" s="106">
        <f t="shared" si="30"/>
        <v>1644730880</v>
      </c>
      <c r="Z168" s="167">
        <v>500</v>
      </c>
      <c r="AA168" s="103">
        <v>365000000</v>
      </c>
      <c r="AB168" s="9"/>
      <c r="AC168" s="9"/>
      <c r="AD168" s="9"/>
      <c r="AE168" s="9"/>
      <c r="AF168" s="9"/>
      <c r="AG168" s="9"/>
      <c r="AH168" s="9">
        <f t="shared" si="53"/>
        <v>365000000</v>
      </c>
      <c r="AI168" s="9">
        <v>394200000</v>
      </c>
      <c r="AJ168" s="9">
        <v>0</v>
      </c>
      <c r="AK168" s="9"/>
      <c r="AL168" s="9"/>
      <c r="AM168" s="9"/>
      <c r="AN168" s="9"/>
      <c r="AO168" s="9"/>
      <c r="AP168" s="9">
        <f t="shared" si="54"/>
        <v>394200000</v>
      </c>
      <c r="AQ168" s="9">
        <v>425736000</v>
      </c>
      <c r="AR168" s="9">
        <v>0</v>
      </c>
      <c r="AS168" s="9"/>
      <c r="AT168" s="9"/>
      <c r="AU168" s="9"/>
      <c r="AV168" s="9"/>
      <c r="AW168" s="9"/>
      <c r="AX168" s="9">
        <f t="shared" si="55"/>
        <v>425736000</v>
      </c>
      <c r="AY168" s="9">
        <v>459794880</v>
      </c>
      <c r="AZ168" s="9">
        <v>0</v>
      </c>
      <c r="BA168" s="9"/>
      <c r="BB168" s="9"/>
      <c r="BC168" s="9"/>
      <c r="BD168" s="9"/>
      <c r="BE168" s="9"/>
      <c r="BF168" s="9">
        <f t="shared" si="56"/>
        <v>459794880</v>
      </c>
      <c r="BG168" s="10">
        <f t="shared" si="57"/>
        <v>1644730880</v>
      </c>
      <c r="BH168" s="1" t="e">
        <f t="shared" si="58"/>
        <v>#REF!</v>
      </c>
      <c r="BI168" s="1" t="str">
        <f t="shared" si="59"/>
        <v>bien</v>
      </c>
      <c r="BJ168" s="11">
        <f t="shared" si="60"/>
        <v>0</v>
      </c>
    </row>
    <row r="169" spans="1:62" ht="63.6" customHeight="1" x14ac:dyDescent="0.25">
      <c r="A169" s="313"/>
      <c r="B169" s="249"/>
      <c r="C169" s="297"/>
      <c r="D169" s="249"/>
      <c r="E169" s="249"/>
      <c r="F169" s="249"/>
      <c r="G169" s="249"/>
      <c r="H169" s="264"/>
      <c r="I169" s="288"/>
      <c r="J169" s="249"/>
      <c r="K169" s="249"/>
      <c r="L169" s="141" t="s">
        <v>458</v>
      </c>
      <c r="M169" s="133" t="s">
        <v>459</v>
      </c>
      <c r="N169" s="104">
        <v>3000</v>
      </c>
      <c r="O169" s="101" t="s">
        <v>34</v>
      </c>
      <c r="P169" s="101" t="s">
        <v>35</v>
      </c>
      <c r="Q169" s="101"/>
      <c r="R169" s="105">
        <v>1872633599</v>
      </c>
      <c r="S169" s="105">
        <v>0</v>
      </c>
      <c r="T169" s="105">
        <v>0</v>
      </c>
      <c r="U169" s="105">
        <v>0</v>
      </c>
      <c r="V169" s="105"/>
      <c r="W169" s="105"/>
      <c r="X169" s="105">
        <v>0</v>
      </c>
      <c r="Y169" s="106">
        <f t="shared" si="30"/>
        <v>1872633599</v>
      </c>
      <c r="Z169" s="167">
        <v>2000</v>
      </c>
      <c r="AA169" s="121">
        <v>415576355</v>
      </c>
      <c r="AB169" s="27"/>
      <c r="AC169" s="27"/>
      <c r="AD169" s="27"/>
      <c r="AE169" s="27"/>
      <c r="AF169" s="27"/>
      <c r="AG169" s="27"/>
      <c r="AH169" s="27">
        <f t="shared" si="53"/>
        <v>415576355</v>
      </c>
      <c r="AI169" s="27">
        <v>448822463</v>
      </c>
      <c r="AJ169" s="27">
        <v>0</v>
      </c>
      <c r="AK169" s="27"/>
      <c r="AL169" s="27"/>
      <c r="AM169" s="27"/>
      <c r="AN169" s="27"/>
      <c r="AO169" s="27"/>
      <c r="AP169" s="27">
        <f t="shared" si="54"/>
        <v>448822463</v>
      </c>
      <c r="AQ169" s="27">
        <v>484728260</v>
      </c>
      <c r="AR169" s="27">
        <v>0</v>
      </c>
      <c r="AS169" s="27"/>
      <c r="AT169" s="27"/>
      <c r="AU169" s="27"/>
      <c r="AV169" s="27"/>
      <c r="AW169" s="27"/>
      <c r="AX169" s="27">
        <f t="shared" si="55"/>
        <v>484728260</v>
      </c>
      <c r="AY169" s="27">
        <v>523506521</v>
      </c>
      <c r="AZ169" s="27">
        <v>0</v>
      </c>
      <c r="BA169" s="27"/>
      <c r="BB169" s="27"/>
      <c r="BC169" s="27"/>
      <c r="BD169" s="27"/>
      <c r="BE169" s="27"/>
      <c r="BF169" s="27">
        <f t="shared" si="56"/>
        <v>523506521</v>
      </c>
      <c r="BG169" s="28">
        <f t="shared" si="57"/>
        <v>1872633599</v>
      </c>
      <c r="BH169" s="1" t="e">
        <f t="shared" si="58"/>
        <v>#REF!</v>
      </c>
      <c r="BI169" s="1" t="str">
        <f t="shared" si="59"/>
        <v>bien</v>
      </c>
      <c r="BJ169" s="11">
        <f t="shared" si="60"/>
        <v>0</v>
      </c>
    </row>
    <row r="170" spans="1:62" ht="66" customHeight="1" thickBot="1" x14ac:dyDescent="0.3">
      <c r="A170" s="189">
        <v>48</v>
      </c>
      <c r="B170" s="190" t="s">
        <v>849</v>
      </c>
      <c r="C170" s="191" t="s">
        <v>463</v>
      </c>
      <c r="D170" s="192">
        <v>6299000000</v>
      </c>
      <c r="E170" s="192">
        <v>248328800</v>
      </c>
      <c r="F170" s="192">
        <f t="shared" ref="F170:F171" si="61">D170+E170</f>
        <v>6547328800</v>
      </c>
      <c r="G170" s="190" t="s">
        <v>436</v>
      </c>
      <c r="H170" s="286"/>
      <c r="I170" s="289"/>
      <c r="J170" s="193">
        <v>2.44</v>
      </c>
      <c r="K170" s="194" t="s">
        <v>460</v>
      </c>
      <c r="L170" s="195" t="s">
        <v>461</v>
      </c>
      <c r="M170" s="177" t="s">
        <v>462</v>
      </c>
      <c r="N170" s="178">
        <v>80</v>
      </c>
      <c r="O170" s="170" t="s">
        <v>34</v>
      </c>
      <c r="P170" s="170" t="s">
        <v>40</v>
      </c>
      <c r="Q170" s="170" t="s">
        <v>464</v>
      </c>
      <c r="R170" s="179">
        <v>3425006947</v>
      </c>
      <c r="S170" s="179">
        <f>874185728+47206029</f>
        <v>921391757</v>
      </c>
      <c r="T170" s="179">
        <v>0</v>
      </c>
      <c r="U170" s="179">
        <v>0</v>
      </c>
      <c r="V170" s="179">
        <v>47206029</v>
      </c>
      <c r="W170" s="179"/>
      <c r="X170" s="179">
        <v>0</v>
      </c>
      <c r="Y170" s="180">
        <f t="shared" si="30"/>
        <v>4393604733</v>
      </c>
      <c r="Z170" s="181">
        <v>20</v>
      </c>
      <c r="AA170" s="103">
        <f>+$R170*0.22</f>
        <v>753501528.34000003</v>
      </c>
      <c r="AB170" s="9">
        <f>+S170*0.22</f>
        <v>202706186.53999999</v>
      </c>
      <c r="AC170" s="9"/>
      <c r="AD170" s="9"/>
      <c r="AE170" s="32">
        <f>+V170*0.22</f>
        <v>10385326.380000001</v>
      </c>
      <c r="AF170" s="9"/>
      <c r="AG170" s="9"/>
      <c r="AH170" s="9">
        <f t="shared" si="53"/>
        <v>966593041.25999999</v>
      </c>
      <c r="AI170" s="9">
        <f>+$R170*0.24</f>
        <v>822001667.27999997</v>
      </c>
      <c r="AJ170" s="9">
        <f>+S170*0.24</f>
        <v>221134021.67999998</v>
      </c>
      <c r="AK170" s="9"/>
      <c r="AL170" s="9"/>
      <c r="AM170" s="32">
        <f>+V170*0.24</f>
        <v>11329446.959999999</v>
      </c>
      <c r="AN170" s="9"/>
      <c r="AO170" s="9"/>
      <c r="AP170" s="9">
        <f t="shared" si="54"/>
        <v>1054465135.92</v>
      </c>
      <c r="AQ170" s="9">
        <f>+$R170*0.26</f>
        <v>890501806.22000003</v>
      </c>
      <c r="AR170" s="9">
        <f>+S170*0.26</f>
        <v>239561856.82000002</v>
      </c>
      <c r="AS170" s="9"/>
      <c r="AT170" s="9"/>
      <c r="AU170" s="32">
        <f>+V170*0.26</f>
        <v>12273567.540000001</v>
      </c>
      <c r="AV170" s="9"/>
      <c r="AW170" s="9"/>
      <c r="AX170" s="9">
        <f t="shared" si="55"/>
        <v>1142337230.5799999</v>
      </c>
      <c r="AY170" s="9">
        <f>+$R170*0.28</f>
        <v>959001945.16000009</v>
      </c>
      <c r="AZ170" s="9">
        <f>+S170*0.28</f>
        <v>257989691.96000004</v>
      </c>
      <c r="BA170" s="9"/>
      <c r="BB170" s="9"/>
      <c r="BC170" s="32">
        <f>+V170*0.28</f>
        <v>13217688.120000001</v>
      </c>
      <c r="BD170" s="9"/>
      <c r="BE170" s="9"/>
      <c r="BF170" s="9">
        <f t="shared" si="56"/>
        <v>1230209325.24</v>
      </c>
      <c r="BG170" s="9">
        <f t="shared" si="57"/>
        <v>4393604733</v>
      </c>
      <c r="BH170" s="1" t="e">
        <f t="shared" si="58"/>
        <v>#REF!</v>
      </c>
      <c r="BI170" s="1" t="str">
        <f t="shared" si="59"/>
        <v>bien</v>
      </c>
      <c r="BJ170" s="11">
        <f t="shared" si="60"/>
        <v>0</v>
      </c>
    </row>
    <row r="171" spans="1:62" ht="261" customHeight="1" x14ac:dyDescent="0.25">
      <c r="A171" s="225">
        <v>49</v>
      </c>
      <c r="B171" s="196" t="s">
        <v>469</v>
      </c>
      <c r="C171" s="197" t="s">
        <v>470</v>
      </c>
      <c r="D171" s="198">
        <v>8000000000</v>
      </c>
      <c r="E171" s="198">
        <v>0</v>
      </c>
      <c r="F171" s="199">
        <f t="shared" si="61"/>
        <v>8000000000</v>
      </c>
      <c r="G171" s="200" t="s">
        <v>471</v>
      </c>
      <c r="H171" s="271">
        <v>3</v>
      </c>
      <c r="I171" s="269" t="s">
        <v>465</v>
      </c>
      <c r="J171" s="271">
        <v>3.1</v>
      </c>
      <c r="K171" s="272" t="s">
        <v>466</v>
      </c>
      <c r="L171" s="201" t="s">
        <v>467</v>
      </c>
      <c r="M171" s="183" t="s">
        <v>468</v>
      </c>
      <c r="N171" s="184">
        <v>3</v>
      </c>
      <c r="O171" s="185" t="s">
        <v>472</v>
      </c>
      <c r="P171" s="185" t="s">
        <v>310</v>
      </c>
      <c r="Q171" s="185"/>
      <c r="R171" s="186"/>
      <c r="S171" s="186"/>
      <c r="T171" s="186"/>
      <c r="U171" s="186"/>
      <c r="V171" s="186"/>
      <c r="W171" s="186"/>
      <c r="X171" s="185"/>
      <c r="Y171" s="187"/>
      <c r="Z171" s="188">
        <v>3</v>
      </c>
      <c r="AA171" s="127"/>
      <c r="AB171" s="46"/>
      <c r="AC171" s="46"/>
      <c r="AD171" s="46"/>
      <c r="AE171" s="46"/>
      <c r="AF171" s="46"/>
      <c r="AG171" s="46"/>
      <c r="AH171" s="29"/>
      <c r="AI171" s="46"/>
      <c r="AJ171" s="46"/>
      <c r="AK171" s="46"/>
      <c r="AL171" s="46"/>
      <c r="AM171" s="46"/>
      <c r="AN171" s="46"/>
      <c r="AO171" s="46"/>
      <c r="AP171" s="29"/>
      <c r="AQ171" s="46"/>
      <c r="AR171" s="46"/>
      <c r="AS171" s="46"/>
      <c r="AT171" s="46"/>
      <c r="AU171" s="46"/>
      <c r="AV171" s="46"/>
      <c r="AW171" s="46"/>
      <c r="AX171" s="29"/>
      <c r="AY171" s="46"/>
      <c r="AZ171" s="46"/>
      <c r="BA171" s="46"/>
      <c r="BB171" s="46"/>
      <c r="BC171" s="46"/>
      <c r="BD171" s="46"/>
      <c r="BE171" s="46"/>
      <c r="BF171" s="29"/>
      <c r="BG171" s="30"/>
      <c r="BH171" s="1"/>
      <c r="BI171" s="1"/>
      <c r="BJ171" s="11"/>
    </row>
    <row r="172" spans="1:62" ht="52.5" customHeight="1" x14ac:dyDescent="0.25">
      <c r="A172" s="318">
        <v>50</v>
      </c>
      <c r="B172" s="330" t="s">
        <v>473</v>
      </c>
      <c r="C172" s="325" t="s">
        <v>474</v>
      </c>
      <c r="D172" s="298">
        <v>4533752909</v>
      </c>
      <c r="E172" s="298">
        <v>2915265842</v>
      </c>
      <c r="F172" s="298">
        <f>D172+E172</f>
        <v>7449018751</v>
      </c>
      <c r="G172" s="301" t="s">
        <v>792</v>
      </c>
      <c r="H172" s="249"/>
      <c r="I172" s="249"/>
      <c r="J172" s="249"/>
      <c r="K172" s="249"/>
      <c r="L172" s="150" t="s">
        <v>467</v>
      </c>
      <c r="M172" s="133" t="s">
        <v>468</v>
      </c>
      <c r="N172" s="104">
        <v>3</v>
      </c>
      <c r="O172" s="101" t="s">
        <v>472</v>
      </c>
      <c r="P172" s="101" t="s">
        <v>310</v>
      </c>
      <c r="Q172" s="101"/>
      <c r="R172" s="105"/>
      <c r="S172" s="105"/>
      <c r="T172" s="105"/>
      <c r="U172" s="105"/>
      <c r="V172" s="105"/>
      <c r="W172" s="105"/>
      <c r="X172" s="101"/>
      <c r="Y172" s="106"/>
      <c r="Z172" s="167">
        <v>3</v>
      </c>
      <c r="AA172" s="47"/>
      <c r="AB172" s="48"/>
      <c r="AC172" s="48"/>
      <c r="AD172" s="48"/>
      <c r="AE172" s="48"/>
      <c r="AF172" s="48"/>
      <c r="AG172" s="48"/>
      <c r="AH172" s="49"/>
      <c r="AI172" s="48"/>
      <c r="AJ172" s="48"/>
      <c r="AK172" s="48"/>
      <c r="AL172" s="48"/>
      <c r="AM172" s="48"/>
      <c r="AN172" s="48"/>
      <c r="AO172" s="48"/>
      <c r="AP172" s="49"/>
      <c r="AQ172" s="48"/>
      <c r="AR172" s="48"/>
      <c r="AS172" s="48"/>
      <c r="AT172" s="48"/>
      <c r="AU172" s="48"/>
      <c r="AV172" s="48"/>
      <c r="AW172" s="48"/>
      <c r="AX172" s="49"/>
      <c r="AY172" s="48"/>
      <c r="AZ172" s="48"/>
      <c r="BA172" s="48"/>
      <c r="BB172" s="48"/>
      <c r="BC172" s="48"/>
      <c r="BD172" s="48"/>
      <c r="BE172" s="48"/>
      <c r="BF172" s="49"/>
      <c r="BG172" s="50"/>
      <c r="BH172" s="1"/>
      <c r="BI172" s="1"/>
      <c r="BJ172" s="11"/>
    </row>
    <row r="173" spans="1:62" ht="76.900000000000006" customHeight="1" x14ac:dyDescent="0.25">
      <c r="A173" s="313"/>
      <c r="B173" s="249"/>
      <c r="C173" s="297"/>
      <c r="D173" s="249"/>
      <c r="E173" s="249"/>
      <c r="F173" s="249"/>
      <c r="G173" s="249"/>
      <c r="H173" s="249"/>
      <c r="I173" s="249"/>
      <c r="J173" s="249"/>
      <c r="K173" s="249"/>
      <c r="L173" s="150" t="s">
        <v>475</v>
      </c>
      <c r="M173" s="151" t="s">
        <v>793</v>
      </c>
      <c r="N173" s="104">
        <v>4</v>
      </c>
      <c r="O173" s="101" t="s">
        <v>50</v>
      </c>
      <c r="P173" s="101" t="s">
        <v>310</v>
      </c>
      <c r="Q173" s="101"/>
      <c r="R173" s="105">
        <v>0</v>
      </c>
      <c r="S173" s="105">
        <v>2250000000</v>
      </c>
      <c r="T173" s="105">
        <v>2000000000</v>
      </c>
      <c r="U173" s="105">
        <v>0</v>
      </c>
      <c r="V173" s="105">
        <v>0</v>
      </c>
      <c r="W173" s="105"/>
      <c r="X173" s="105">
        <v>0</v>
      </c>
      <c r="Y173" s="106">
        <f t="shared" ref="Y173:Y253" si="62">+SUM(R173:X173)</f>
        <v>4250000000</v>
      </c>
      <c r="Z173" s="167">
        <v>1</v>
      </c>
      <c r="AA173" s="47"/>
      <c r="AB173" s="48"/>
      <c r="AC173" s="48"/>
      <c r="AD173" s="48"/>
      <c r="AE173" s="48"/>
      <c r="AF173" s="48"/>
      <c r="AG173" s="48"/>
      <c r="AH173" s="49"/>
      <c r="AI173" s="48"/>
      <c r="AJ173" s="48"/>
      <c r="AK173" s="48"/>
      <c r="AL173" s="48"/>
      <c r="AM173" s="48"/>
      <c r="AN173" s="48"/>
      <c r="AO173" s="48"/>
      <c r="AP173" s="49"/>
      <c r="AQ173" s="48"/>
      <c r="AR173" s="48"/>
      <c r="AS173" s="48"/>
      <c r="AT173" s="48"/>
      <c r="AU173" s="48"/>
      <c r="AV173" s="48"/>
      <c r="AW173" s="48"/>
      <c r="AX173" s="49"/>
      <c r="AY173" s="48"/>
      <c r="AZ173" s="48"/>
      <c r="BA173" s="48"/>
      <c r="BB173" s="48"/>
      <c r="BC173" s="48"/>
      <c r="BD173" s="48"/>
      <c r="BE173" s="48"/>
      <c r="BF173" s="49"/>
      <c r="BG173" s="50"/>
      <c r="BH173" s="1"/>
      <c r="BI173" s="1"/>
      <c r="BJ173" s="11"/>
    </row>
    <row r="174" spans="1:62" ht="45.6" customHeight="1" x14ac:dyDescent="0.25">
      <c r="A174" s="313"/>
      <c r="B174" s="249"/>
      <c r="C174" s="297"/>
      <c r="D174" s="249"/>
      <c r="E174" s="249"/>
      <c r="F174" s="249"/>
      <c r="G174" s="249"/>
      <c r="H174" s="249"/>
      <c r="I174" s="249"/>
      <c r="J174" s="249"/>
      <c r="K174" s="249"/>
      <c r="L174" s="150" t="s">
        <v>476</v>
      </c>
      <c r="M174" s="133" t="s">
        <v>477</v>
      </c>
      <c r="N174" s="104">
        <v>2</v>
      </c>
      <c r="O174" s="101" t="s">
        <v>50</v>
      </c>
      <c r="P174" s="101" t="s">
        <v>310</v>
      </c>
      <c r="Q174" s="101"/>
      <c r="R174" s="105">
        <f>16000000000-2941991338-4000000000</f>
        <v>9058008662</v>
      </c>
      <c r="S174" s="105">
        <v>0</v>
      </c>
      <c r="T174" s="105">
        <v>0</v>
      </c>
      <c r="U174" s="105">
        <v>0</v>
      </c>
      <c r="V174" s="105">
        <v>2941991338</v>
      </c>
      <c r="W174" s="105"/>
      <c r="X174" s="105">
        <v>0</v>
      </c>
      <c r="Y174" s="106">
        <f t="shared" si="62"/>
        <v>12000000000</v>
      </c>
      <c r="Z174" s="167">
        <v>1</v>
      </c>
      <c r="AA174" s="47"/>
      <c r="AB174" s="48"/>
      <c r="AC174" s="48"/>
      <c r="AD174" s="48"/>
      <c r="AE174" s="48"/>
      <c r="AF174" s="48"/>
      <c r="AG174" s="48"/>
      <c r="AH174" s="49"/>
      <c r="AI174" s="48"/>
      <c r="AJ174" s="48"/>
      <c r="AK174" s="48"/>
      <c r="AL174" s="48"/>
      <c r="AM174" s="48"/>
      <c r="AN174" s="48"/>
      <c r="AO174" s="48"/>
      <c r="AP174" s="49"/>
      <c r="AQ174" s="48"/>
      <c r="AR174" s="48"/>
      <c r="AS174" s="48"/>
      <c r="AT174" s="48"/>
      <c r="AU174" s="48"/>
      <c r="AV174" s="48"/>
      <c r="AW174" s="48"/>
      <c r="AX174" s="49"/>
      <c r="AY174" s="48"/>
      <c r="AZ174" s="48"/>
      <c r="BA174" s="48"/>
      <c r="BB174" s="48"/>
      <c r="BC174" s="48"/>
      <c r="BD174" s="48"/>
      <c r="BE174" s="48"/>
      <c r="BF174" s="49"/>
      <c r="BG174" s="50"/>
      <c r="BH174" s="1"/>
      <c r="BI174" s="1"/>
      <c r="BJ174" s="11"/>
    </row>
    <row r="175" spans="1:62" ht="52.9" customHeight="1" x14ac:dyDescent="0.25">
      <c r="A175" s="313"/>
      <c r="B175" s="249"/>
      <c r="C175" s="297"/>
      <c r="D175" s="249"/>
      <c r="E175" s="249"/>
      <c r="F175" s="249"/>
      <c r="G175" s="249"/>
      <c r="H175" s="249"/>
      <c r="I175" s="249"/>
      <c r="J175" s="249"/>
      <c r="K175" s="249"/>
      <c r="L175" s="150" t="s">
        <v>478</v>
      </c>
      <c r="M175" s="142" t="s">
        <v>794</v>
      </c>
      <c r="N175" s="104">
        <v>1</v>
      </c>
      <c r="O175" s="101" t="s">
        <v>50</v>
      </c>
      <c r="P175" s="101" t="s">
        <v>310</v>
      </c>
      <c r="Q175" s="101"/>
      <c r="R175" s="105">
        <v>0</v>
      </c>
      <c r="S175" s="105">
        <v>816516594</v>
      </c>
      <c r="T175" s="105">
        <v>79183483406</v>
      </c>
      <c r="U175" s="105">
        <v>0</v>
      </c>
      <c r="V175" s="105">
        <v>0</v>
      </c>
      <c r="W175" s="105"/>
      <c r="X175" s="105">
        <v>0</v>
      </c>
      <c r="Y175" s="106">
        <f t="shared" si="62"/>
        <v>80000000000</v>
      </c>
      <c r="Z175" s="167"/>
      <c r="AA175" s="47"/>
      <c r="AB175" s="48"/>
      <c r="AC175" s="48"/>
      <c r="AD175" s="48"/>
      <c r="AE175" s="48"/>
      <c r="AF175" s="48"/>
      <c r="AG175" s="48"/>
      <c r="AH175" s="49"/>
      <c r="AI175" s="48"/>
      <c r="AJ175" s="48"/>
      <c r="AK175" s="48"/>
      <c r="AL175" s="48"/>
      <c r="AM175" s="48"/>
      <c r="AN175" s="48"/>
      <c r="AO175" s="48"/>
      <c r="AP175" s="49"/>
      <c r="AQ175" s="48"/>
      <c r="AR175" s="48"/>
      <c r="AS175" s="48"/>
      <c r="AT175" s="48"/>
      <c r="AU175" s="48"/>
      <c r="AV175" s="48"/>
      <c r="AW175" s="48"/>
      <c r="AX175" s="49"/>
      <c r="AY175" s="48"/>
      <c r="AZ175" s="48"/>
      <c r="BA175" s="48"/>
      <c r="BB175" s="48"/>
      <c r="BC175" s="48"/>
      <c r="BD175" s="48"/>
      <c r="BE175" s="48"/>
      <c r="BF175" s="49"/>
      <c r="BG175" s="50"/>
      <c r="BH175" s="1"/>
      <c r="BI175" s="1"/>
      <c r="BJ175" s="11"/>
    </row>
    <row r="176" spans="1:62" ht="58.9" customHeight="1" x14ac:dyDescent="0.25">
      <c r="A176" s="312">
        <v>51</v>
      </c>
      <c r="B176" s="300" t="s">
        <v>872</v>
      </c>
      <c r="C176" s="296" t="s">
        <v>480</v>
      </c>
      <c r="D176" s="298">
        <v>4910722928</v>
      </c>
      <c r="E176" s="298">
        <v>4930666803</v>
      </c>
      <c r="F176" s="299">
        <f>D176+E176</f>
        <v>9841389731</v>
      </c>
      <c r="G176" s="302" t="s">
        <v>471</v>
      </c>
      <c r="H176" s="249"/>
      <c r="I176" s="249"/>
      <c r="J176" s="249"/>
      <c r="K176" s="249"/>
      <c r="L176" s="150" t="s">
        <v>475</v>
      </c>
      <c r="M176" s="133" t="s">
        <v>479</v>
      </c>
      <c r="N176" s="104">
        <v>4</v>
      </c>
      <c r="O176" s="101" t="s">
        <v>50</v>
      </c>
      <c r="P176" s="101" t="s">
        <v>310</v>
      </c>
      <c r="Q176" s="101"/>
      <c r="R176" s="105">
        <v>0</v>
      </c>
      <c r="S176" s="105">
        <v>2250000000</v>
      </c>
      <c r="T176" s="105">
        <v>2000000000</v>
      </c>
      <c r="U176" s="105">
        <v>0</v>
      </c>
      <c r="V176" s="105">
        <v>0</v>
      </c>
      <c r="W176" s="105"/>
      <c r="X176" s="105">
        <v>0</v>
      </c>
      <c r="Y176" s="106">
        <f t="shared" si="62"/>
        <v>4250000000</v>
      </c>
      <c r="Z176" s="167">
        <v>1</v>
      </c>
      <c r="AA176" s="51"/>
      <c r="AB176" s="52">
        <v>490784713</v>
      </c>
      <c r="AC176" s="52">
        <v>1500000000</v>
      </c>
      <c r="AD176" s="52"/>
      <c r="AE176" s="52"/>
      <c r="AF176" s="52"/>
      <c r="AG176" s="52"/>
      <c r="AH176" s="27">
        <f t="shared" ref="AH176:AH192" si="63">+SUM(AA176:AG176)</f>
        <v>1990784713</v>
      </c>
      <c r="AI176" s="52"/>
      <c r="AJ176" s="52">
        <v>538738766</v>
      </c>
      <c r="AK176" s="52">
        <v>500000000</v>
      </c>
      <c r="AL176" s="52"/>
      <c r="AM176" s="52"/>
      <c r="AN176" s="52"/>
      <c r="AO176" s="52"/>
      <c r="AP176" s="27">
        <f t="shared" ref="AP176:AP192" si="64">+SUM(AI176:AO176)</f>
        <v>1038738766</v>
      </c>
      <c r="AQ176" s="52"/>
      <c r="AR176" s="52">
        <v>589090523</v>
      </c>
      <c r="AS176" s="52"/>
      <c r="AT176" s="52"/>
      <c r="AU176" s="52"/>
      <c r="AV176" s="52"/>
      <c r="AW176" s="52"/>
      <c r="AX176" s="27">
        <f t="shared" ref="AX176:AX192" si="65">+SUM(AQ176:AW176)</f>
        <v>589090523</v>
      </c>
      <c r="AY176" s="52"/>
      <c r="AZ176" s="52">
        <v>631385998</v>
      </c>
      <c r="BA176" s="52"/>
      <c r="BB176" s="52"/>
      <c r="BC176" s="52"/>
      <c r="BD176" s="52"/>
      <c r="BE176" s="52"/>
      <c r="BF176" s="27">
        <f t="shared" ref="BF176:BF192" si="66">+SUM(AY176:BE176)</f>
        <v>631385998</v>
      </c>
      <c r="BG176" s="28">
        <f t="shared" ref="BG176:BG192" si="67">+AH176+AP176+AX176+BF176</f>
        <v>4250000000</v>
      </c>
      <c r="BH176" s="1" t="e">
        <f t="shared" ref="BH176:BH192" si="68">+IF(#REF!=N176,"bien","revisar")</f>
        <v>#REF!</v>
      </c>
      <c r="BI176" s="1" t="str">
        <f t="shared" ref="BI176:BI192" si="69">+IF(Y176=BG176,"bien","revisar")</f>
        <v>bien</v>
      </c>
      <c r="BJ176" s="11">
        <f t="shared" ref="BJ176:BJ192" si="70">+BG176-Y176</f>
        <v>0</v>
      </c>
    </row>
    <row r="177" spans="1:62" ht="44.45" customHeight="1" x14ac:dyDescent="0.25">
      <c r="A177" s="313"/>
      <c r="B177" s="249"/>
      <c r="C177" s="297"/>
      <c r="D177" s="249"/>
      <c r="E177" s="249"/>
      <c r="F177" s="249"/>
      <c r="G177" s="249"/>
      <c r="H177" s="249"/>
      <c r="I177" s="249"/>
      <c r="J177" s="249"/>
      <c r="K177" s="249"/>
      <c r="L177" s="150" t="s">
        <v>476</v>
      </c>
      <c r="M177" s="133" t="s">
        <v>477</v>
      </c>
      <c r="N177" s="104">
        <v>2</v>
      </c>
      <c r="O177" s="101" t="s">
        <v>50</v>
      </c>
      <c r="P177" s="101" t="s">
        <v>310</v>
      </c>
      <c r="Q177" s="101"/>
      <c r="R177" s="105">
        <f>16000000000-2941991338-4000000000</f>
        <v>9058008662</v>
      </c>
      <c r="S177" s="105">
        <v>0</v>
      </c>
      <c r="T177" s="105">
        <v>0</v>
      </c>
      <c r="U177" s="105">
        <v>0</v>
      </c>
      <c r="V177" s="105">
        <v>2941991338</v>
      </c>
      <c r="W177" s="105"/>
      <c r="X177" s="105">
        <v>0</v>
      </c>
      <c r="Y177" s="106">
        <f t="shared" si="62"/>
        <v>12000000000</v>
      </c>
      <c r="Z177" s="167">
        <v>1</v>
      </c>
      <c r="AA177" s="53">
        <f>+R177*0.48</f>
        <v>4347844157.7600002</v>
      </c>
      <c r="AB177" s="54"/>
      <c r="AC177" s="54"/>
      <c r="AD177" s="54"/>
      <c r="AE177" s="54">
        <f>+V177*0.48</f>
        <v>1412155842.24</v>
      </c>
      <c r="AF177" s="54"/>
      <c r="AG177" s="54"/>
      <c r="AH177" s="9">
        <f t="shared" si="63"/>
        <v>5760000000</v>
      </c>
      <c r="AI177" s="54">
        <f>+R177*0.52</f>
        <v>4710164504.2399998</v>
      </c>
      <c r="AJ177" s="54"/>
      <c r="AK177" s="54"/>
      <c r="AL177" s="54"/>
      <c r="AM177" s="54">
        <f>+V177*0.52</f>
        <v>1529835495.76</v>
      </c>
      <c r="AN177" s="54"/>
      <c r="AO177" s="54"/>
      <c r="AP177" s="9">
        <f t="shared" si="64"/>
        <v>6240000000</v>
      </c>
      <c r="AQ177" s="54"/>
      <c r="AR177" s="54"/>
      <c r="AS177" s="54"/>
      <c r="AT177" s="54"/>
      <c r="AU177" s="54"/>
      <c r="AV177" s="54"/>
      <c r="AW177" s="54"/>
      <c r="AX177" s="9">
        <f t="shared" si="65"/>
        <v>0</v>
      </c>
      <c r="AY177" s="54"/>
      <c r="AZ177" s="54"/>
      <c r="BA177" s="54"/>
      <c r="BB177" s="54"/>
      <c r="BC177" s="54"/>
      <c r="BD177" s="54"/>
      <c r="BE177" s="54"/>
      <c r="BF177" s="9">
        <f t="shared" si="66"/>
        <v>0</v>
      </c>
      <c r="BG177" s="9">
        <f t="shared" si="67"/>
        <v>12000000000</v>
      </c>
      <c r="BH177" s="1" t="e">
        <f t="shared" si="68"/>
        <v>#REF!</v>
      </c>
      <c r="BI177" s="1" t="str">
        <f t="shared" si="69"/>
        <v>bien</v>
      </c>
      <c r="BJ177" s="11">
        <f t="shared" si="70"/>
        <v>0</v>
      </c>
    </row>
    <row r="178" spans="1:62" ht="40.9" customHeight="1" x14ac:dyDescent="0.25">
      <c r="A178" s="313"/>
      <c r="B178" s="249"/>
      <c r="C178" s="297"/>
      <c r="D178" s="249"/>
      <c r="E178" s="249"/>
      <c r="F178" s="249"/>
      <c r="G178" s="249"/>
      <c r="H178" s="249"/>
      <c r="I178" s="249"/>
      <c r="J178" s="249"/>
      <c r="K178" s="249"/>
      <c r="L178" s="150" t="s">
        <v>481</v>
      </c>
      <c r="M178" s="133" t="s">
        <v>482</v>
      </c>
      <c r="N178" s="104">
        <v>20</v>
      </c>
      <c r="O178" s="101" t="s">
        <v>483</v>
      </c>
      <c r="P178" s="101" t="s">
        <v>310</v>
      </c>
      <c r="Q178" s="101"/>
      <c r="R178" s="105">
        <f>8925016594-2969423760</f>
        <v>5955592834</v>
      </c>
      <c r="S178" s="105">
        <f>7074983406+50000000</f>
        <v>7124983406</v>
      </c>
      <c r="T178" s="105">
        <v>258000000000</v>
      </c>
      <c r="U178" s="105">
        <v>0</v>
      </c>
      <c r="V178" s="105">
        <v>0</v>
      </c>
      <c r="W178" s="105"/>
      <c r="X178" s="105">
        <v>0</v>
      </c>
      <c r="Y178" s="106">
        <f t="shared" si="62"/>
        <v>271080576240</v>
      </c>
      <c r="Z178" s="167">
        <v>10</v>
      </c>
      <c r="AA178" s="127">
        <f t="shared" ref="AA178:AB178" si="71">+R178*0.22</f>
        <v>1310230423.48</v>
      </c>
      <c r="AB178" s="55">
        <f t="shared" si="71"/>
        <v>1567496349.3199999</v>
      </c>
      <c r="AC178" s="55">
        <v>70000000000</v>
      </c>
      <c r="AD178" s="55"/>
      <c r="AE178" s="55"/>
      <c r="AF178" s="55"/>
      <c r="AG178" s="55"/>
      <c r="AH178" s="29">
        <f t="shared" si="63"/>
        <v>72877726772.800003</v>
      </c>
      <c r="AI178" s="55">
        <f t="shared" ref="AI178:AJ178" si="72">+R178*0.24</f>
        <v>1429342280.1599998</v>
      </c>
      <c r="AJ178" s="55">
        <f t="shared" si="72"/>
        <v>1709996017.4399998</v>
      </c>
      <c r="AK178" s="55">
        <v>120000000000</v>
      </c>
      <c r="AL178" s="55"/>
      <c r="AM178" s="55"/>
      <c r="AN178" s="55"/>
      <c r="AO178" s="55"/>
      <c r="AP178" s="29">
        <f t="shared" si="64"/>
        <v>123139338297.60001</v>
      </c>
      <c r="AQ178" s="55">
        <f t="shared" ref="AQ178:AR178" si="73">+R178*0.26</f>
        <v>1548454136.8400002</v>
      </c>
      <c r="AR178" s="55">
        <f t="shared" si="73"/>
        <v>1852495685.5600002</v>
      </c>
      <c r="AS178" s="55">
        <v>35000000000</v>
      </c>
      <c r="AT178" s="55"/>
      <c r="AU178" s="55"/>
      <c r="AV178" s="55"/>
      <c r="AW178" s="55"/>
      <c r="AX178" s="29">
        <f t="shared" si="65"/>
        <v>38400949822.400002</v>
      </c>
      <c r="AY178" s="55">
        <f t="shared" ref="AY178:AZ178" si="74">+R178*0.28</f>
        <v>1667565993.5200002</v>
      </c>
      <c r="AZ178" s="55">
        <f t="shared" si="74"/>
        <v>1994995353.6800003</v>
      </c>
      <c r="BA178" s="55">
        <v>33000000000</v>
      </c>
      <c r="BB178" s="55"/>
      <c r="BC178" s="55"/>
      <c r="BD178" s="55"/>
      <c r="BE178" s="55"/>
      <c r="BF178" s="29">
        <f t="shared" si="66"/>
        <v>36662561347.199997</v>
      </c>
      <c r="BG178" s="30">
        <f t="shared" si="67"/>
        <v>271080576240</v>
      </c>
      <c r="BH178" s="1" t="e">
        <f t="shared" si="68"/>
        <v>#REF!</v>
      </c>
      <c r="BI178" s="1" t="str">
        <f t="shared" si="69"/>
        <v>bien</v>
      </c>
      <c r="BJ178" s="16">
        <f t="shared" si="70"/>
        <v>0</v>
      </c>
    </row>
    <row r="179" spans="1:62" ht="54" customHeight="1" x14ac:dyDescent="0.25">
      <c r="A179" s="313"/>
      <c r="B179" s="249"/>
      <c r="C179" s="297"/>
      <c r="D179" s="249"/>
      <c r="E179" s="249"/>
      <c r="F179" s="249"/>
      <c r="G179" s="249"/>
      <c r="H179" s="249"/>
      <c r="I179" s="249"/>
      <c r="J179" s="249"/>
      <c r="K179" s="249"/>
      <c r="L179" s="150" t="s">
        <v>484</v>
      </c>
      <c r="M179" s="133" t="s">
        <v>485</v>
      </c>
      <c r="N179" s="104">
        <v>800</v>
      </c>
      <c r="O179" s="101" t="s">
        <v>483</v>
      </c>
      <c r="P179" s="101" t="s">
        <v>310</v>
      </c>
      <c r="Q179" s="101"/>
      <c r="R179" s="105">
        <v>3600000000</v>
      </c>
      <c r="S179" s="105">
        <v>0</v>
      </c>
      <c r="T179" s="105">
        <v>0</v>
      </c>
      <c r="U179" s="105">
        <v>0</v>
      </c>
      <c r="V179" s="105">
        <v>0</v>
      </c>
      <c r="W179" s="105"/>
      <c r="X179" s="105">
        <v>0</v>
      </c>
      <c r="Y179" s="106">
        <f t="shared" si="62"/>
        <v>3600000000</v>
      </c>
      <c r="Z179" s="167">
        <v>200</v>
      </c>
      <c r="AA179" s="53">
        <v>701122441</v>
      </c>
      <c r="AB179" s="54"/>
      <c r="AC179" s="54"/>
      <c r="AD179" s="54"/>
      <c r="AE179" s="54"/>
      <c r="AF179" s="54"/>
      <c r="AG179" s="54"/>
      <c r="AH179" s="9">
        <f t="shared" si="63"/>
        <v>701122441</v>
      </c>
      <c r="AI179" s="54">
        <v>873003805</v>
      </c>
      <c r="AJ179" s="54"/>
      <c r="AK179" s="54"/>
      <c r="AL179" s="54"/>
      <c r="AM179" s="54"/>
      <c r="AN179" s="54"/>
      <c r="AO179" s="54"/>
      <c r="AP179" s="9">
        <f t="shared" si="64"/>
        <v>873003805</v>
      </c>
      <c r="AQ179" s="54">
        <v>931657506</v>
      </c>
      <c r="AR179" s="54"/>
      <c r="AS179" s="54"/>
      <c r="AT179" s="54"/>
      <c r="AU179" s="54"/>
      <c r="AV179" s="54"/>
      <c r="AW179" s="54"/>
      <c r="AX179" s="9">
        <f t="shared" si="65"/>
        <v>931657506</v>
      </c>
      <c r="AY179" s="54">
        <v>1094216248</v>
      </c>
      <c r="AZ179" s="54"/>
      <c r="BA179" s="54"/>
      <c r="BB179" s="54"/>
      <c r="BC179" s="54"/>
      <c r="BD179" s="54"/>
      <c r="BE179" s="54"/>
      <c r="BF179" s="9">
        <f t="shared" si="66"/>
        <v>1094216248</v>
      </c>
      <c r="BG179" s="10">
        <f t="shared" si="67"/>
        <v>3600000000</v>
      </c>
      <c r="BH179" s="1" t="e">
        <f t="shared" si="68"/>
        <v>#REF!</v>
      </c>
      <c r="BI179" s="1" t="str">
        <f t="shared" si="69"/>
        <v>bien</v>
      </c>
      <c r="BJ179" s="11">
        <f t="shared" si="70"/>
        <v>0</v>
      </c>
    </row>
    <row r="180" spans="1:62" ht="43.15" customHeight="1" x14ac:dyDescent="0.25">
      <c r="A180" s="313"/>
      <c r="B180" s="249"/>
      <c r="C180" s="297"/>
      <c r="D180" s="249"/>
      <c r="E180" s="249"/>
      <c r="F180" s="249"/>
      <c r="G180" s="249"/>
      <c r="H180" s="249"/>
      <c r="I180" s="249"/>
      <c r="J180" s="249"/>
      <c r="K180" s="249"/>
      <c r="L180" s="150" t="s">
        <v>486</v>
      </c>
      <c r="M180" s="133" t="s">
        <v>487</v>
      </c>
      <c r="N180" s="104">
        <v>10</v>
      </c>
      <c r="O180" s="101" t="s">
        <v>483</v>
      </c>
      <c r="P180" s="101" t="s">
        <v>310</v>
      </c>
      <c r="Q180" s="101"/>
      <c r="R180" s="105">
        <f>4826794021</f>
        <v>4826794021</v>
      </c>
      <c r="S180" s="105">
        <v>9761091017</v>
      </c>
      <c r="T180" s="105">
        <v>21354106300</v>
      </c>
      <c r="U180" s="105">
        <v>0</v>
      </c>
      <c r="V180" s="105">
        <v>0</v>
      </c>
      <c r="W180" s="105"/>
      <c r="X180" s="105">
        <v>0</v>
      </c>
      <c r="Y180" s="106">
        <f t="shared" si="62"/>
        <v>35941991338</v>
      </c>
      <c r="Z180" s="167">
        <v>5</v>
      </c>
      <c r="AA180" s="53">
        <v>990095344</v>
      </c>
      <c r="AB180" s="54">
        <v>2248254910</v>
      </c>
      <c r="AC180" s="54">
        <v>5601000000</v>
      </c>
      <c r="AD180" s="54"/>
      <c r="AE180" s="54"/>
      <c r="AF180" s="54"/>
      <c r="AG180" s="54"/>
      <c r="AH180" s="9">
        <f t="shared" si="63"/>
        <v>8839350254</v>
      </c>
      <c r="AI180" s="54">
        <v>1170247740</v>
      </c>
      <c r="AJ180" s="54">
        <v>2376527076</v>
      </c>
      <c r="AK180" s="54">
        <v>7049106300</v>
      </c>
      <c r="AL180" s="54"/>
      <c r="AM180" s="54"/>
      <c r="AN180" s="54"/>
      <c r="AO180" s="54"/>
      <c r="AP180" s="9">
        <f t="shared" si="64"/>
        <v>10595881116</v>
      </c>
      <c r="AQ180" s="54">
        <v>1244609289</v>
      </c>
      <c r="AR180" s="54">
        <v>2511475977</v>
      </c>
      <c r="AS180" s="54">
        <v>2103000000</v>
      </c>
      <c r="AT180" s="54"/>
      <c r="AU180" s="54"/>
      <c r="AV180" s="54"/>
      <c r="AW180" s="54"/>
      <c r="AX180" s="9">
        <f t="shared" si="65"/>
        <v>5859085266</v>
      </c>
      <c r="AY180" s="54">
        <v>1421841648</v>
      </c>
      <c r="AZ180" s="54">
        <v>2624833054</v>
      </c>
      <c r="BA180" s="54">
        <v>6601000000</v>
      </c>
      <c r="BB180" s="54"/>
      <c r="BC180" s="54"/>
      <c r="BD180" s="54"/>
      <c r="BE180" s="54"/>
      <c r="BF180" s="9">
        <f t="shared" si="66"/>
        <v>10647674702</v>
      </c>
      <c r="BG180" s="10">
        <f t="shared" si="67"/>
        <v>35941991338</v>
      </c>
      <c r="BH180" s="1" t="e">
        <f t="shared" si="68"/>
        <v>#REF!</v>
      </c>
      <c r="BI180" s="1" t="str">
        <f t="shared" si="69"/>
        <v>bien</v>
      </c>
      <c r="BJ180" s="11">
        <f t="shared" si="70"/>
        <v>0</v>
      </c>
    </row>
    <row r="181" spans="1:62" ht="57.6" customHeight="1" x14ac:dyDescent="0.25">
      <c r="A181" s="313"/>
      <c r="B181" s="249"/>
      <c r="C181" s="297"/>
      <c r="D181" s="249"/>
      <c r="E181" s="249"/>
      <c r="F181" s="249"/>
      <c r="G181" s="249"/>
      <c r="H181" s="249"/>
      <c r="I181" s="249"/>
      <c r="J181" s="249"/>
      <c r="K181" s="249"/>
      <c r="L181" s="150" t="s">
        <v>488</v>
      </c>
      <c r="M181" s="133" t="s">
        <v>489</v>
      </c>
      <c r="N181" s="104">
        <v>40</v>
      </c>
      <c r="O181" s="101" t="s">
        <v>483</v>
      </c>
      <c r="P181" s="101" t="s">
        <v>310</v>
      </c>
      <c r="Q181" s="101"/>
      <c r="R181" s="105">
        <v>354000000</v>
      </c>
      <c r="S181" s="105">
        <v>66000000</v>
      </c>
      <c r="T181" s="105">
        <v>0</v>
      </c>
      <c r="U181" s="105">
        <v>0</v>
      </c>
      <c r="V181" s="105">
        <v>0</v>
      </c>
      <c r="W181" s="105"/>
      <c r="X181" s="105">
        <v>0</v>
      </c>
      <c r="Y181" s="106">
        <f t="shared" si="62"/>
        <v>420000000</v>
      </c>
      <c r="Z181" s="167">
        <v>10</v>
      </c>
      <c r="AA181" s="53">
        <v>48218950</v>
      </c>
      <c r="AB181" s="54">
        <v>16500000</v>
      </c>
      <c r="AC181" s="54"/>
      <c r="AD181" s="54"/>
      <c r="AE181" s="54"/>
      <c r="AF181" s="54"/>
      <c r="AG181" s="54"/>
      <c r="AH181" s="9">
        <f t="shared" si="63"/>
        <v>64718950</v>
      </c>
      <c r="AI181" s="54">
        <v>85227136</v>
      </c>
      <c r="AJ181" s="54">
        <v>16500000</v>
      </c>
      <c r="AK181" s="54"/>
      <c r="AL181" s="54"/>
      <c r="AM181" s="54"/>
      <c r="AN181" s="54"/>
      <c r="AO181" s="54"/>
      <c r="AP181" s="9">
        <f t="shared" si="64"/>
        <v>101727136</v>
      </c>
      <c r="AQ181" s="54">
        <v>93282238</v>
      </c>
      <c r="AR181" s="54">
        <v>16500000</v>
      </c>
      <c r="AS181" s="54"/>
      <c r="AT181" s="54"/>
      <c r="AU181" s="54"/>
      <c r="AV181" s="54"/>
      <c r="AW181" s="54"/>
      <c r="AX181" s="9">
        <f t="shared" si="65"/>
        <v>109782238</v>
      </c>
      <c r="AY181" s="54">
        <v>127271676</v>
      </c>
      <c r="AZ181" s="54">
        <v>16500000</v>
      </c>
      <c r="BA181" s="54"/>
      <c r="BB181" s="54"/>
      <c r="BC181" s="54"/>
      <c r="BD181" s="54"/>
      <c r="BE181" s="54"/>
      <c r="BF181" s="9">
        <f t="shared" si="66"/>
        <v>143771676</v>
      </c>
      <c r="BG181" s="10">
        <f t="shared" si="67"/>
        <v>420000000</v>
      </c>
      <c r="BH181" s="1" t="e">
        <f t="shared" si="68"/>
        <v>#REF!</v>
      </c>
      <c r="BI181" s="1" t="str">
        <f t="shared" si="69"/>
        <v>bien</v>
      </c>
      <c r="BJ181" s="11">
        <f t="shared" si="70"/>
        <v>0</v>
      </c>
    </row>
    <row r="182" spans="1:62" ht="46.9" customHeight="1" x14ac:dyDescent="0.25">
      <c r="A182" s="313"/>
      <c r="B182" s="249"/>
      <c r="C182" s="297"/>
      <c r="D182" s="249"/>
      <c r="E182" s="249"/>
      <c r="F182" s="249"/>
      <c r="G182" s="249"/>
      <c r="H182" s="249"/>
      <c r="I182" s="249"/>
      <c r="J182" s="249"/>
      <c r="K182" s="249"/>
      <c r="L182" s="150" t="s">
        <v>490</v>
      </c>
      <c r="M182" s="133" t="s">
        <v>491</v>
      </c>
      <c r="N182" s="104">
        <v>5</v>
      </c>
      <c r="O182" s="101" t="s">
        <v>50</v>
      </c>
      <c r="P182" s="101" t="s">
        <v>310</v>
      </c>
      <c r="Q182" s="101"/>
      <c r="R182" s="105">
        <v>0</v>
      </c>
      <c r="S182" s="105">
        <v>600000000</v>
      </c>
      <c r="T182" s="105">
        <v>0</v>
      </c>
      <c r="U182" s="105">
        <v>0</v>
      </c>
      <c r="V182" s="105">
        <v>0</v>
      </c>
      <c r="W182" s="105"/>
      <c r="X182" s="105">
        <v>0</v>
      </c>
      <c r="Y182" s="106">
        <f t="shared" si="62"/>
        <v>600000000</v>
      </c>
      <c r="Z182" s="167">
        <v>1</v>
      </c>
      <c r="AA182" s="53"/>
      <c r="AB182" s="54">
        <v>150000000</v>
      </c>
      <c r="AC182" s="54"/>
      <c r="AD182" s="54"/>
      <c r="AE182" s="54"/>
      <c r="AF182" s="54"/>
      <c r="AG182" s="54"/>
      <c r="AH182" s="9">
        <f t="shared" si="63"/>
        <v>150000000</v>
      </c>
      <c r="AI182" s="54"/>
      <c r="AJ182" s="54">
        <v>150000000</v>
      </c>
      <c r="AK182" s="54"/>
      <c r="AL182" s="54"/>
      <c r="AM182" s="54"/>
      <c r="AN182" s="54"/>
      <c r="AO182" s="54"/>
      <c r="AP182" s="9">
        <f t="shared" si="64"/>
        <v>150000000</v>
      </c>
      <c r="AQ182" s="54"/>
      <c r="AR182" s="54">
        <v>150000000</v>
      </c>
      <c r="AS182" s="54"/>
      <c r="AT182" s="54"/>
      <c r="AU182" s="54"/>
      <c r="AV182" s="54"/>
      <c r="AW182" s="54"/>
      <c r="AX182" s="9">
        <f t="shared" si="65"/>
        <v>150000000</v>
      </c>
      <c r="AY182" s="54"/>
      <c r="AZ182" s="54">
        <v>150000000</v>
      </c>
      <c r="BA182" s="54"/>
      <c r="BB182" s="54"/>
      <c r="BC182" s="54"/>
      <c r="BD182" s="54"/>
      <c r="BE182" s="54"/>
      <c r="BF182" s="9">
        <f t="shared" si="66"/>
        <v>150000000</v>
      </c>
      <c r="BG182" s="10">
        <f t="shared" si="67"/>
        <v>600000000</v>
      </c>
      <c r="BH182" s="1" t="e">
        <f t="shared" si="68"/>
        <v>#REF!</v>
      </c>
      <c r="BI182" s="1" t="str">
        <f t="shared" si="69"/>
        <v>bien</v>
      </c>
      <c r="BJ182" s="11">
        <f t="shared" si="70"/>
        <v>0</v>
      </c>
    </row>
    <row r="183" spans="1:62" ht="51.6" customHeight="1" x14ac:dyDescent="0.25">
      <c r="A183" s="313"/>
      <c r="B183" s="249"/>
      <c r="C183" s="297"/>
      <c r="D183" s="249"/>
      <c r="E183" s="249"/>
      <c r="F183" s="249"/>
      <c r="G183" s="249"/>
      <c r="H183" s="249"/>
      <c r="I183" s="249"/>
      <c r="J183" s="249"/>
      <c r="K183" s="249"/>
      <c r="L183" s="150" t="s">
        <v>478</v>
      </c>
      <c r="M183" s="133" t="s">
        <v>492</v>
      </c>
      <c r="N183" s="104">
        <v>1</v>
      </c>
      <c r="O183" s="101" t="s">
        <v>50</v>
      </c>
      <c r="P183" s="101" t="s">
        <v>310</v>
      </c>
      <c r="Q183" s="101"/>
      <c r="R183" s="105">
        <v>0</v>
      </c>
      <c r="S183" s="105">
        <v>816516594</v>
      </c>
      <c r="T183" s="105">
        <v>79183483406</v>
      </c>
      <c r="U183" s="105">
        <v>0</v>
      </c>
      <c r="V183" s="105">
        <v>0</v>
      </c>
      <c r="W183" s="105"/>
      <c r="X183" s="105">
        <v>0</v>
      </c>
      <c r="Y183" s="106">
        <f t="shared" si="62"/>
        <v>80000000000</v>
      </c>
      <c r="Z183" s="167"/>
      <c r="AA183" s="53"/>
      <c r="AB183" s="54"/>
      <c r="AC183" s="54"/>
      <c r="AD183" s="54"/>
      <c r="AE183" s="54"/>
      <c r="AF183" s="54"/>
      <c r="AG183" s="54"/>
      <c r="AH183" s="9">
        <f t="shared" si="63"/>
        <v>0</v>
      </c>
      <c r="AI183" s="54"/>
      <c r="AJ183" s="54">
        <v>259006058</v>
      </c>
      <c r="AK183" s="54">
        <v>40000000000</v>
      </c>
      <c r="AL183" s="54"/>
      <c r="AM183" s="54"/>
      <c r="AN183" s="54"/>
      <c r="AO183" s="54"/>
      <c r="AP183" s="9">
        <f t="shared" si="64"/>
        <v>40259006058</v>
      </c>
      <c r="AQ183" s="54"/>
      <c r="AR183" s="54">
        <v>271956359</v>
      </c>
      <c r="AS183" s="54">
        <v>39183483406</v>
      </c>
      <c r="AT183" s="54"/>
      <c r="AU183" s="54"/>
      <c r="AV183" s="54"/>
      <c r="AW183" s="54"/>
      <c r="AX183" s="9">
        <f t="shared" si="65"/>
        <v>39455439765</v>
      </c>
      <c r="AY183" s="54"/>
      <c r="AZ183" s="54">
        <v>285554177</v>
      </c>
      <c r="BA183" s="54"/>
      <c r="BB183" s="54"/>
      <c r="BC183" s="54"/>
      <c r="BD183" s="54"/>
      <c r="BE183" s="54"/>
      <c r="BF183" s="9">
        <f t="shared" si="66"/>
        <v>285554177</v>
      </c>
      <c r="BG183" s="10">
        <f t="shared" si="67"/>
        <v>80000000000</v>
      </c>
      <c r="BH183" s="1" t="e">
        <f t="shared" si="68"/>
        <v>#REF!</v>
      </c>
      <c r="BI183" s="1" t="str">
        <f t="shared" si="69"/>
        <v>bien</v>
      </c>
      <c r="BJ183" s="11">
        <f t="shared" si="70"/>
        <v>0</v>
      </c>
    </row>
    <row r="184" spans="1:62" ht="43.15" customHeight="1" x14ac:dyDescent="0.25">
      <c r="A184" s="313"/>
      <c r="B184" s="249"/>
      <c r="C184" s="297"/>
      <c r="D184" s="249"/>
      <c r="E184" s="249"/>
      <c r="F184" s="249"/>
      <c r="G184" s="249"/>
      <c r="H184" s="249"/>
      <c r="I184" s="249"/>
      <c r="J184" s="249"/>
      <c r="K184" s="249"/>
      <c r="L184" s="150" t="s">
        <v>493</v>
      </c>
      <c r="M184" s="133" t="s">
        <v>494</v>
      </c>
      <c r="N184" s="104">
        <v>4800</v>
      </c>
      <c r="O184" s="101" t="s">
        <v>495</v>
      </c>
      <c r="P184" s="101" t="s">
        <v>310</v>
      </c>
      <c r="Q184" s="101"/>
      <c r="R184" s="105">
        <v>400000000</v>
      </c>
      <c r="S184" s="105">
        <v>1348373572</v>
      </c>
      <c r="T184" s="105">
        <v>0</v>
      </c>
      <c r="U184" s="105">
        <v>0</v>
      </c>
      <c r="V184" s="105">
        <v>0</v>
      </c>
      <c r="W184" s="105"/>
      <c r="X184" s="105">
        <v>0</v>
      </c>
      <c r="Y184" s="106">
        <f t="shared" si="62"/>
        <v>1748373572</v>
      </c>
      <c r="Z184" s="167">
        <v>1000</v>
      </c>
      <c r="AA184" s="53">
        <v>92804733</v>
      </c>
      <c r="AB184" s="54">
        <v>272627394</v>
      </c>
      <c r="AC184" s="54"/>
      <c r="AD184" s="54"/>
      <c r="AE184" s="54"/>
      <c r="AF184" s="54"/>
      <c r="AG184" s="54"/>
      <c r="AH184" s="9">
        <f t="shared" si="63"/>
        <v>365432127</v>
      </c>
      <c r="AI184" s="54">
        <v>97444970</v>
      </c>
      <c r="AJ184" s="54">
        <v>315734047</v>
      </c>
      <c r="AK184" s="54"/>
      <c r="AL184" s="54"/>
      <c r="AM184" s="54"/>
      <c r="AN184" s="54"/>
      <c r="AO184" s="54"/>
      <c r="AP184" s="9">
        <f t="shared" si="64"/>
        <v>413179017</v>
      </c>
      <c r="AQ184" s="54">
        <v>102317218</v>
      </c>
      <c r="AR184" s="54">
        <v>360996032</v>
      </c>
      <c r="AS184" s="54"/>
      <c r="AT184" s="54"/>
      <c r="AU184" s="54"/>
      <c r="AV184" s="54"/>
      <c r="AW184" s="54"/>
      <c r="AX184" s="9">
        <f t="shared" si="65"/>
        <v>463313250</v>
      </c>
      <c r="AY184" s="54">
        <v>107433079</v>
      </c>
      <c r="AZ184" s="54">
        <v>399016099</v>
      </c>
      <c r="BA184" s="54"/>
      <c r="BB184" s="54"/>
      <c r="BC184" s="54"/>
      <c r="BD184" s="54"/>
      <c r="BE184" s="54"/>
      <c r="BF184" s="9">
        <f t="shared" si="66"/>
        <v>506449178</v>
      </c>
      <c r="BG184" s="10">
        <f t="shared" si="67"/>
        <v>1748373572</v>
      </c>
      <c r="BH184" s="1" t="e">
        <f t="shared" si="68"/>
        <v>#REF!</v>
      </c>
      <c r="BI184" s="1" t="str">
        <f t="shared" si="69"/>
        <v>bien</v>
      </c>
      <c r="BJ184" s="11">
        <f t="shared" si="70"/>
        <v>0</v>
      </c>
    </row>
    <row r="185" spans="1:62" ht="93.75" customHeight="1" x14ac:dyDescent="0.25">
      <c r="A185" s="224">
        <v>52</v>
      </c>
      <c r="B185" s="158" t="s">
        <v>873</v>
      </c>
      <c r="C185" s="155" t="s">
        <v>498</v>
      </c>
      <c r="D185" s="160">
        <v>1576030000</v>
      </c>
      <c r="E185" s="160">
        <v>0</v>
      </c>
      <c r="F185" s="160">
        <f t="shared" ref="F185:F187" si="75">D185+E185</f>
        <v>1576030000</v>
      </c>
      <c r="G185" s="165" t="s">
        <v>471</v>
      </c>
      <c r="H185" s="249"/>
      <c r="I185" s="249"/>
      <c r="J185" s="249"/>
      <c r="K185" s="249"/>
      <c r="L185" s="150" t="s">
        <v>496</v>
      </c>
      <c r="M185" s="133" t="s">
        <v>497</v>
      </c>
      <c r="N185" s="104">
        <v>2</v>
      </c>
      <c r="O185" s="101" t="s">
        <v>472</v>
      </c>
      <c r="P185" s="101" t="s">
        <v>40</v>
      </c>
      <c r="Q185" s="101"/>
      <c r="R185" s="105">
        <v>6969423760</v>
      </c>
      <c r="S185" s="105"/>
      <c r="T185" s="105"/>
      <c r="U185" s="105"/>
      <c r="V185" s="101"/>
      <c r="W185" s="105"/>
      <c r="X185" s="105"/>
      <c r="Y185" s="106">
        <f t="shared" si="62"/>
        <v>6969423760</v>
      </c>
      <c r="Z185" s="167"/>
      <c r="AA185" s="53"/>
      <c r="AB185" s="54"/>
      <c r="AC185" s="54"/>
      <c r="AD185" s="54"/>
      <c r="AE185" s="54"/>
      <c r="AF185" s="54"/>
      <c r="AG185" s="54"/>
      <c r="AH185" s="9">
        <f t="shared" si="63"/>
        <v>0</v>
      </c>
      <c r="AI185" s="54"/>
      <c r="AJ185" s="54"/>
      <c r="AK185" s="54"/>
      <c r="AL185" s="54"/>
      <c r="AM185" s="54"/>
      <c r="AN185" s="54"/>
      <c r="AO185" s="54"/>
      <c r="AP185" s="9">
        <f t="shared" si="64"/>
        <v>0</v>
      </c>
      <c r="AQ185" s="54">
        <v>6969423760</v>
      </c>
      <c r="AR185" s="54"/>
      <c r="AS185" s="54"/>
      <c r="AT185" s="54"/>
      <c r="AU185" s="54"/>
      <c r="AV185" s="54"/>
      <c r="AW185" s="54"/>
      <c r="AX185" s="9">
        <f t="shared" si="65"/>
        <v>6969423760</v>
      </c>
      <c r="AY185" s="54"/>
      <c r="AZ185" s="54"/>
      <c r="BA185" s="54"/>
      <c r="BB185" s="54"/>
      <c r="BC185" s="54"/>
      <c r="BD185" s="54"/>
      <c r="BE185" s="54"/>
      <c r="BF185" s="9">
        <f t="shared" si="66"/>
        <v>0</v>
      </c>
      <c r="BG185" s="10">
        <f t="shared" si="67"/>
        <v>6969423760</v>
      </c>
      <c r="BH185" s="1" t="e">
        <f t="shared" si="68"/>
        <v>#REF!</v>
      </c>
      <c r="BI185" s="1" t="str">
        <f t="shared" si="69"/>
        <v>bien</v>
      </c>
      <c r="BJ185" s="16">
        <f t="shared" si="70"/>
        <v>0</v>
      </c>
    </row>
    <row r="186" spans="1:62" ht="97.5" customHeight="1" x14ac:dyDescent="0.25">
      <c r="A186" s="224">
        <v>53</v>
      </c>
      <c r="B186" s="158" t="s">
        <v>874</v>
      </c>
      <c r="C186" s="155" t="s">
        <v>501</v>
      </c>
      <c r="D186" s="160">
        <v>2055141168</v>
      </c>
      <c r="E186" s="160">
        <v>655411348</v>
      </c>
      <c r="F186" s="160">
        <f t="shared" si="75"/>
        <v>2710552516</v>
      </c>
      <c r="G186" s="165" t="s">
        <v>471</v>
      </c>
      <c r="H186" s="249"/>
      <c r="I186" s="249"/>
      <c r="J186" s="249"/>
      <c r="K186" s="249"/>
      <c r="L186" s="150" t="s">
        <v>499</v>
      </c>
      <c r="M186" s="133" t="s">
        <v>500</v>
      </c>
      <c r="N186" s="104">
        <v>4</v>
      </c>
      <c r="O186" s="101" t="s">
        <v>50</v>
      </c>
      <c r="P186" s="101" t="s">
        <v>35</v>
      </c>
      <c r="Q186" s="101"/>
      <c r="R186" s="105">
        <v>8436109833</v>
      </c>
      <c r="S186" s="105">
        <v>2352811140</v>
      </c>
      <c r="T186" s="105">
        <v>0</v>
      </c>
      <c r="U186" s="105">
        <v>0</v>
      </c>
      <c r="V186" s="105">
        <v>0</v>
      </c>
      <c r="W186" s="105"/>
      <c r="X186" s="105">
        <v>0</v>
      </c>
      <c r="Y186" s="106">
        <f t="shared" si="62"/>
        <v>10788920973</v>
      </c>
      <c r="Z186" s="167">
        <v>1</v>
      </c>
      <c r="AA186" s="53">
        <v>1957277299</v>
      </c>
      <c r="AB186" s="54">
        <v>338202786</v>
      </c>
      <c r="AC186" s="54"/>
      <c r="AD186" s="54"/>
      <c r="AE186" s="54"/>
      <c r="AF186" s="54"/>
      <c r="AG186" s="54"/>
      <c r="AH186" s="9">
        <f t="shared" si="63"/>
        <v>2295480085</v>
      </c>
      <c r="AI186" s="54">
        <v>2055141168</v>
      </c>
      <c r="AJ186" s="54">
        <v>655411348</v>
      </c>
      <c r="AK186" s="54"/>
      <c r="AL186" s="54"/>
      <c r="AM186" s="54"/>
      <c r="AN186" s="54"/>
      <c r="AO186" s="54"/>
      <c r="AP186" s="9">
        <f t="shared" si="64"/>
        <v>2710552516</v>
      </c>
      <c r="AQ186" s="54">
        <v>2157898228</v>
      </c>
      <c r="AR186" s="54">
        <v>671271778</v>
      </c>
      <c r="AS186" s="54"/>
      <c r="AT186" s="54"/>
      <c r="AU186" s="54"/>
      <c r="AV186" s="54"/>
      <c r="AW186" s="54"/>
      <c r="AX186" s="9">
        <f t="shared" si="65"/>
        <v>2829170006</v>
      </c>
      <c r="AY186" s="54">
        <v>2265793138</v>
      </c>
      <c r="AZ186" s="54">
        <v>687925228</v>
      </c>
      <c r="BA186" s="54"/>
      <c r="BB186" s="54"/>
      <c r="BC186" s="54"/>
      <c r="BD186" s="54"/>
      <c r="BE186" s="54"/>
      <c r="BF186" s="9">
        <f t="shared" si="66"/>
        <v>2953718366</v>
      </c>
      <c r="BG186" s="10">
        <f t="shared" si="67"/>
        <v>10788920973</v>
      </c>
      <c r="BH186" s="1" t="e">
        <f t="shared" si="68"/>
        <v>#REF!</v>
      </c>
      <c r="BI186" s="1" t="str">
        <f t="shared" si="69"/>
        <v>bien</v>
      </c>
      <c r="BJ186" s="11">
        <f t="shared" si="70"/>
        <v>0</v>
      </c>
    </row>
    <row r="187" spans="1:62" ht="40.9" customHeight="1" x14ac:dyDescent="0.25">
      <c r="A187" s="312">
        <v>54</v>
      </c>
      <c r="B187" s="300" t="s">
        <v>898</v>
      </c>
      <c r="C187" s="296" t="s">
        <v>829</v>
      </c>
      <c r="D187" s="298">
        <v>2063400000</v>
      </c>
      <c r="E187" s="298">
        <v>0</v>
      </c>
      <c r="F187" s="299">
        <f t="shared" si="75"/>
        <v>2063400000</v>
      </c>
      <c r="G187" s="303" t="s">
        <v>507</v>
      </c>
      <c r="H187" s="249"/>
      <c r="I187" s="249"/>
      <c r="J187" s="248">
        <v>3.3</v>
      </c>
      <c r="K187" s="250" t="s">
        <v>504</v>
      </c>
      <c r="L187" s="150" t="s">
        <v>505</v>
      </c>
      <c r="M187" s="133" t="s">
        <v>506</v>
      </c>
      <c r="N187" s="104">
        <v>1500</v>
      </c>
      <c r="O187" s="101" t="s">
        <v>502</v>
      </c>
      <c r="P187" s="101" t="s">
        <v>503</v>
      </c>
      <c r="Q187" s="101" t="s">
        <v>508</v>
      </c>
      <c r="R187" s="105">
        <v>1700000000</v>
      </c>
      <c r="S187" s="105">
        <v>0</v>
      </c>
      <c r="T187" s="105">
        <v>0</v>
      </c>
      <c r="U187" s="105">
        <v>0</v>
      </c>
      <c r="V187" s="105">
        <v>0</v>
      </c>
      <c r="W187" s="105"/>
      <c r="X187" s="105">
        <v>0</v>
      </c>
      <c r="Y187" s="106">
        <f t="shared" si="62"/>
        <v>1700000000</v>
      </c>
      <c r="Z187" s="167">
        <v>400</v>
      </c>
      <c r="AA187" s="128">
        <v>410000000</v>
      </c>
      <c r="AB187" s="56">
        <v>0</v>
      </c>
      <c r="AC187" s="56">
        <v>0</v>
      </c>
      <c r="AD187" s="56">
        <v>0</v>
      </c>
      <c r="AE187" s="56"/>
      <c r="AF187" s="56">
        <v>0</v>
      </c>
      <c r="AG187" s="56">
        <v>0</v>
      </c>
      <c r="AH187" s="9">
        <f t="shared" si="63"/>
        <v>410000000</v>
      </c>
      <c r="AI187" s="56">
        <v>420000000</v>
      </c>
      <c r="AJ187" s="56">
        <v>0</v>
      </c>
      <c r="AK187" s="56">
        <v>0</v>
      </c>
      <c r="AL187" s="56">
        <v>0</v>
      </c>
      <c r="AM187" s="56"/>
      <c r="AN187" s="56">
        <v>0</v>
      </c>
      <c r="AO187" s="56">
        <v>0</v>
      </c>
      <c r="AP187" s="9">
        <f t="shared" si="64"/>
        <v>420000000</v>
      </c>
      <c r="AQ187" s="56">
        <v>430000000</v>
      </c>
      <c r="AR187" s="56">
        <v>0</v>
      </c>
      <c r="AS187" s="56">
        <v>0</v>
      </c>
      <c r="AT187" s="56">
        <v>0</v>
      </c>
      <c r="AU187" s="56"/>
      <c r="AV187" s="56">
        <v>0</v>
      </c>
      <c r="AW187" s="56">
        <v>0</v>
      </c>
      <c r="AX187" s="9">
        <f t="shared" si="65"/>
        <v>430000000</v>
      </c>
      <c r="AY187" s="56">
        <v>440000000</v>
      </c>
      <c r="AZ187" s="56">
        <v>0</v>
      </c>
      <c r="BA187" s="56">
        <v>0</v>
      </c>
      <c r="BB187" s="56">
        <v>0</v>
      </c>
      <c r="BC187" s="56"/>
      <c r="BD187" s="56">
        <v>0</v>
      </c>
      <c r="BE187" s="56">
        <v>0</v>
      </c>
      <c r="BF187" s="9">
        <f t="shared" si="66"/>
        <v>440000000</v>
      </c>
      <c r="BG187" s="10">
        <f t="shared" si="67"/>
        <v>1700000000</v>
      </c>
      <c r="BH187" s="1" t="e">
        <f t="shared" si="68"/>
        <v>#REF!</v>
      </c>
      <c r="BI187" s="1" t="str">
        <f t="shared" si="69"/>
        <v>bien</v>
      </c>
      <c r="BJ187" s="11">
        <f t="shared" si="70"/>
        <v>0</v>
      </c>
    </row>
    <row r="188" spans="1:62" ht="49.15" customHeight="1" x14ac:dyDescent="0.25">
      <c r="A188" s="313"/>
      <c r="B188" s="249"/>
      <c r="C188" s="297"/>
      <c r="D188" s="249"/>
      <c r="E188" s="249"/>
      <c r="F188" s="249"/>
      <c r="G188" s="249"/>
      <c r="H188" s="249"/>
      <c r="I188" s="249"/>
      <c r="J188" s="249"/>
      <c r="K188" s="249"/>
      <c r="L188" s="150" t="s">
        <v>509</v>
      </c>
      <c r="M188" s="133" t="s">
        <v>510</v>
      </c>
      <c r="N188" s="104">
        <v>3</v>
      </c>
      <c r="O188" s="101" t="s">
        <v>34</v>
      </c>
      <c r="P188" s="101" t="s">
        <v>35</v>
      </c>
      <c r="Q188" s="101"/>
      <c r="R188" s="105">
        <v>94504000</v>
      </c>
      <c r="S188" s="105">
        <v>0</v>
      </c>
      <c r="T188" s="105">
        <v>0</v>
      </c>
      <c r="U188" s="105">
        <v>0</v>
      </c>
      <c r="V188" s="105">
        <v>0</v>
      </c>
      <c r="W188" s="105"/>
      <c r="X188" s="105">
        <v>0</v>
      </c>
      <c r="Y188" s="106">
        <f t="shared" si="62"/>
        <v>94504000</v>
      </c>
      <c r="Z188" s="167">
        <v>3</v>
      </c>
      <c r="AA188" s="128">
        <v>0</v>
      </c>
      <c r="AB188" s="56">
        <v>0</v>
      </c>
      <c r="AC188" s="56">
        <v>0</v>
      </c>
      <c r="AD188" s="56">
        <v>0</v>
      </c>
      <c r="AE188" s="56"/>
      <c r="AF188" s="56">
        <v>0</v>
      </c>
      <c r="AG188" s="56">
        <v>0</v>
      </c>
      <c r="AH188" s="9">
        <f t="shared" si="63"/>
        <v>0</v>
      </c>
      <c r="AI188" s="56">
        <v>30000000</v>
      </c>
      <c r="AJ188" s="56">
        <v>0</v>
      </c>
      <c r="AK188" s="56">
        <v>0</v>
      </c>
      <c r="AL188" s="56">
        <v>0</v>
      </c>
      <c r="AM188" s="56"/>
      <c r="AN188" s="56">
        <v>0</v>
      </c>
      <c r="AO188" s="56">
        <v>0</v>
      </c>
      <c r="AP188" s="9">
        <f t="shared" si="64"/>
        <v>30000000</v>
      </c>
      <c r="AQ188" s="56">
        <v>30000000</v>
      </c>
      <c r="AR188" s="56">
        <v>0</v>
      </c>
      <c r="AS188" s="56">
        <v>0</v>
      </c>
      <c r="AT188" s="56">
        <v>0</v>
      </c>
      <c r="AU188" s="56"/>
      <c r="AV188" s="56">
        <v>0</v>
      </c>
      <c r="AW188" s="56">
        <v>0</v>
      </c>
      <c r="AX188" s="9">
        <f t="shared" si="65"/>
        <v>30000000</v>
      </c>
      <c r="AY188" s="56">
        <v>34504000</v>
      </c>
      <c r="AZ188" s="56">
        <v>0</v>
      </c>
      <c r="BA188" s="56">
        <v>0</v>
      </c>
      <c r="BB188" s="56">
        <v>0</v>
      </c>
      <c r="BC188" s="56"/>
      <c r="BD188" s="56">
        <v>0</v>
      </c>
      <c r="BE188" s="56">
        <v>0</v>
      </c>
      <c r="BF188" s="9">
        <f t="shared" si="66"/>
        <v>34504000</v>
      </c>
      <c r="BG188" s="10">
        <f t="shared" si="67"/>
        <v>94504000</v>
      </c>
      <c r="BH188" s="1" t="e">
        <f t="shared" si="68"/>
        <v>#REF!</v>
      </c>
      <c r="BI188" s="1" t="str">
        <f t="shared" si="69"/>
        <v>bien</v>
      </c>
      <c r="BJ188" s="11">
        <f t="shared" si="70"/>
        <v>0</v>
      </c>
    </row>
    <row r="189" spans="1:62" ht="38.450000000000003" customHeight="1" x14ac:dyDescent="0.25">
      <c r="A189" s="313"/>
      <c r="B189" s="249"/>
      <c r="C189" s="297"/>
      <c r="D189" s="249"/>
      <c r="E189" s="249"/>
      <c r="F189" s="249"/>
      <c r="G189" s="249"/>
      <c r="H189" s="249"/>
      <c r="I189" s="249"/>
      <c r="J189" s="249"/>
      <c r="K189" s="249"/>
      <c r="L189" s="150" t="s">
        <v>511</v>
      </c>
      <c r="M189" s="133" t="s">
        <v>512</v>
      </c>
      <c r="N189" s="104">
        <v>12</v>
      </c>
      <c r="O189" s="101" t="s">
        <v>34</v>
      </c>
      <c r="P189" s="101" t="s">
        <v>40</v>
      </c>
      <c r="Q189" s="101" t="s">
        <v>513</v>
      </c>
      <c r="R189" s="105">
        <v>1600000000</v>
      </c>
      <c r="S189" s="105">
        <v>0</v>
      </c>
      <c r="T189" s="105">
        <v>0</v>
      </c>
      <c r="U189" s="105">
        <v>0</v>
      </c>
      <c r="V189" s="105">
        <v>0</v>
      </c>
      <c r="W189" s="105"/>
      <c r="X189" s="105">
        <v>0</v>
      </c>
      <c r="Y189" s="106">
        <f t="shared" si="62"/>
        <v>1600000000</v>
      </c>
      <c r="Z189" s="167">
        <v>4</v>
      </c>
      <c r="AA189" s="128">
        <v>400000000</v>
      </c>
      <c r="AB189" s="56">
        <v>0</v>
      </c>
      <c r="AC189" s="56">
        <v>0</v>
      </c>
      <c r="AD189" s="56">
        <v>0</v>
      </c>
      <c r="AE189" s="56"/>
      <c r="AF189" s="56">
        <v>0</v>
      </c>
      <c r="AG189" s="56">
        <v>0</v>
      </c>
      <c r="AH189" s="9">
        <f t="shared" si="63"/>
        <v>400000000</v>
      </c>
      <c r="AI189" s="56">
        <v>400000000</v>
      </c>
      <c r="AJ189" s="56">
        <v>0</v>
      </c>
      <c r="AK189" s="56">
        <v>0</v>
      </c>
      <c r="AL189" s="56">
        <v>0</v>
      </c>
      <c r="AM189" s="56"/>
      <c r="AN189" s="56">
        <v>0</v>
      </c>
      <c r="AO189" s="56">
        <v>0</v>
      </c>
      <c r="AP189" s="9">
        <f t="shared" si="64"/>
        <v>400000000</v>
      </c>
      <c r="AQ189" s="56">
        <v>400000000</v>
      </c>
      <c r="AR189" s="56">
        <v>0</v>
      </c>
      <c r="AS189" s="56">
        <v>0</v>
      </c>
      <c r="AT189" s="56">
        <v>0</v>
      </c>
      <c r="AU189" s="56"/>
      <c r="AV189" s="56">
        <v>0</v>
      </c>
      <c r="AW189" s="56">
        <v>0</v>
      </c>
      <c r="AX189" s="9">
        <f t="shared" si="65"/>
        <v>400000000</v>
      </c>
      <c r="AY189" s="56">
        <v>400000000</v>
      </c>
      <c r="AZ189" s="56">
        <v>0</v>
      </c>
      <c r="BA189" s="56">
        <v>0</v>
      </c>
      <c r="BB189" s="56">
        <v>0</v>
      </c>
      <c r="BC189" s="56"/>
      <c r="BD189" s="56">
        <v>0</v>
      </c>
      <c r="BE189" s="56">
        <v>0</v>
      </c>
      <c r="BF189" s="9">
        <f t="shared" si="66"/>
        <v>400000000</v>
      </c>
      <c r="BG189" s="10">
        <f t="shared" si="67"/>
        <v>1600000000</v>
      </c>
      <c r="BH189" s="1" t="e">
        <f t="shared" si="68"/>
        <v>#REF!</v>
      </c>
      <c r="BI189" s="1" t="str">
        <f t="shared" si="69"/>
        <v>bien</v>
      </c>
      <c r="BJ189" s="11">
        <f t="shared" si="70"/>
        <v>0</v>
      </c>
    </row>
    <row r="190" spans="1:62" ht="40.9" customHeight="1" x14ac:dyDescent="0.25">
      <c r="A190" s="313"/>
      <c r="B190" s="249"/>
      <c r="C190" s="297"/>
      <c r="D190" s="249"/>
      <c r="E190" s="249"/>
      <c r="F190" s="249"/>
      <c r="G190" s="249"/>
      <c r="H190" s="249"/>
      <c r="I190" s="249"/>
      <c r="J190" s="249"/>
      <c r="K190" s="249"/>
      <c r="L190" s="150" t="s">
        <v>514</v>
      </c>
      <c r="M190" s="133" t="s">
        <v>515</v>
      </c>
      <c r="N190" s="104">
        <v>20000</v>
      </c>
      <c r="O190" s="101" t="s">
        <v>502</v>
      </c>
      <c r="P190" s="101" t="s">
        <v>503</v>
      </c>
      <c r="Q190" s="101" t="s">
        <v>516</v>
      </c>
      <c r="R190" s="105">
        <v>1649878000</v>
      </c>
      <c r="S190" s="105">
        <v>0</v>
      </c>
      <c r="T190" s="105">
        <v>0</v>
      </c>
      <c r="U190" s="105">
        <v>0</v>
      </c>
      <c r="V190" s="105">
        <v>0</v>
      </c>
      <c r="W190" s="105"/>
      <c r="X190" s="105">
        <v>0</v>
      </c>
      <c r="Y190" s="106">
        <f t="shared" si="62"/>
        <v>1649878000</v>
      </c>
      <c r="Z190" s="167">
        <v>5000</v>
      </c>
      <c r="AA190" s="128">
        <v>400000000</v>
      </c>
      <c r="AB190" s="56">
        <v>0</v>
      </c>
      <c r="AC190" s="56">
        <v>0</v>
      </c>
      <c r="AD190" s="56">
        <v>0</v>
      </c>
      <c r="AE190" s="56"/>
      <c r="AF190" s="56">
        <v>0</v>
      </c>
      <c r="AG190" s="56">
        <v>0</v>
      </c>
      <c r="AH190" s="9">
        <f t="shared" si="63"/>
        <v>400000000</v>
      </c>
      <c r="AI190" s="56">
        <v>408000000</v>
      </c>
      <c r="AJ190" s="56">
        <v>0</v>
      </c>
      <c r="AK190" s="56">
        <v>0</v>
      </c>
      <c r="AL190" s="56">
        <v>0</v>
      </c>
      <c r="AM190" s="56"/>
      <c r="AN190" s="56">
        <v>0</v>
      </c>
      <c r="AO190" s="56">
        <v>0</v>
      </c>
      <c r="AP190" s="9">
        <f t="shared" si="64"/>
        <v>408000000</v>
      </c>
      <c r="AQ190" s="56">
        <v>414450000</v>
      </c>
      <c r="AR190" s="56">
        <v>0</v>
      </c>
      <c r="AS190" s="56">
        <v>0</v>
      </c>
      <c r="AT190" s="56">
        <v>0</v>
      </c>
      <c r="AU190" s="56"/>
      <c r="AV190" s="56">
        <v>0</v>
      </c>
      <c r="AW190" s="56">
        <v>0</v>
      </c>
      <c r="AX190" s="9">
        <f t="shared" si="65"/>
        <v>414450000</v>
      </c>
      <c r="AY190" s="56">
        <v>427428000</v>
      </c>
      <c r="AZ190" s="56">
        <v>0</v>
      </c>
      <c r="BA190" s="56">
        <v>0</v>
      </c>
      <c r="BB190" s="56">
        <v>0</v>
      </c>
      <c r="BC190" s="56"/>
      <c r="BD190" s="56">
        <v>0</v>
      </c>
      <c r="BE190" s="56">
        <v>0</v>
      </c>
      <c r="BF190" s="9">
        <f t="shared" si="66"/>
        <v>427428000</v>
      </c>
      <c r="BG190" s="10">
        <f t="shared" si="67"/>
        <v>1649878000</v>
      </c>
      <c r="BH190" s="1" t="e">
        <f t="shared" si="68"/>
        <v>#REF!</v>
      </c>
      <c r="BI190" s="1" t="str">
        <f t="shared" si="69"/>
        <v>bien</v>
      </c>
      <c r="BJ190" s="11">
        <f t="shared" si="70"/>
        <v>0</v>
      </c>
    </row>
    <row r="191" spans="1:62" ht="46.9" customHeight="1" x14ac:dyDescent="0.25">
      <c r="A191" s="313"/>
      <c r="B191" s="249"/>
      <c r="C191" s="297"/>
      <c r="D191" s="249"/>
      <c r="E191" s="249"/>
      <c r="F191" s="249"/>
      <c r="G191" s="249"/>
      <c r="H191" s="249"/>
      <c r="I191" s="249"/>
      <c r="J191" s="249"/>
      <c r="K191" s="249"/>
      <c r="L191" s="150" t="s">
        <v>517</v>
      </c>
      <c r="M191" s="133" t="s">
        <v>518</v>
      </c>
      <c r="N191" s="104">
        <v>1500</v>
      </c>
      <c r="O191" s="101" t="s">
        <v>502</v>
      </c>
      <c r="P191" s="101" t="s">
        <v>503</v>
      </c>
      <c r="Q191" s="101"/>
      <c r="R191" s="105">
        <v>500351375</v>
      </c>
      <c r="S191" s="105">
        <v>0</v>
      </c>
      <c r="T191" s="105">
        <v>799648625</v>
      </c>
      <c r="U191" s="105">
        <v>0</v>
      </c>
      <c r="V191" s="105">
        <v>0</v>
      </c>
      <c r="W191" s="105"/>
      <c r="X191" s="105">
        <v>0</v>
      </c>
      <c r="Y191" s="106">
        <f t="shared" si="62"/>
        <v>1300000000</v>
      </c>
      <c r="Z191" s="167">
        <v>300</v>
      </c>
      <c r="AA191" s="128">
        <v>120000000</v>
      </c>
      <c r="AB191" s="56">
        <v>0</v>
      </c>
      <c r="AC191" s="56">
        <v>0</v>
      </c>
      <c r="AD191" s="56">
        <v>0</v>
      </c>
      <c r="AE191" s="56"/>
      <c r="AF191" s="56">
        <v>0</v>
      </c>
      <c r="AG191" s="56">
        <v>0</v>
      </c>
      <c r="AH191" s="9">
        <f t="shared" si="63"/>
        <v>120000000</v>
      </c>
      <c r="AI191" s="56">
        <v>123600000</v>
      </c>
      <c r="AJ191" s="56">
        <v>0</v>
      </c>
      <c r="AK191" s="56">
        <v>799648625</v>
      </c>
      <c r="AL191" s="56">
        <v>0</v>
      </c>
      <c r="AM191" s="56"/>
      <c r="AN191" s="56">
        <v>0</v>
      </c>
      <c r="AO191" s="56">
        <v>0</v>
      </c>
      <c r="AP191" s="9">
        <f t="shared" si="64"/>
        <v>923248625</v>
      </c>
      <c r="AQ191" s="56">
        <v>126780000</v>
      </c>
      <c r="AR191" s="56">
        <v>0</v>
      </c>
      <c r="AS191" s="56">
        <v>0</v>
      </c>
      <c r="AT191" s="56">
        <v>0</v>
      </c>
      <c r="AU191" s="56"/>
      <c r="AV191" s="56">
        <v>0</v>
      </c>
      <c r="AW191" s="56">
        <v>0</v>
      </c>
      <c r="AX191" s="9">
        <f t="shared" si="65"/>
        <v>126780000</v>
      </c>
      <c r="AY191" s="56">
        <v>129971375</v>
      </c>
      <c r="AZ191" s="56">
        <v>0</v>
      </c>
      <c r="BA191" s="56">
        <v>0</v>
      </c>
      <c r="BB191" s="56">
        <v>0</v>
      </c>
      <c r="BC191" s="56"/>
      <c r="BD191" s="56">
        <v>0</v>
      </c>
      <c r="BE191" s="56">
        <v>0</v>
      </c>
      <c r="BF191" s="9">
        <f t="shared" si="66"/>
        <v>129971375</v>
      </c>
      <c r="BG191" s="10">
        <f t="shared" si="67"/>
        <v>1300000000</v>
      </c>
      <c r="BH191" s="1" t="e">
        <f t="shared" si="68"/>
        <v>#REF!</v>
      </c>
      <c r="BI191" s="1" t="str">
        <f t="shared" si="69"/>
        <v>bien</v>
      </c>
      <c r="BJ191" s="11">
        <f t="shared" si="70"/>
        <v>0</v>
      </c>
    </row>
    <row r="192" spans="1:62" ht="43.15" customHeight="1" x14ac:dyDescent="0.25">
      <c r="A192" s="313"/>
      <c r="B192" s="249"/>
      <c r="C192" s="297"/>
      <c r="D192" s="249"/>
      <c r="E192" s="249"/>
      <c r="F192" s="249"/>
      <c r="G192" s="249"/>
      <c r="H192" s="249"/>
      <c r="I192" s="249"/>
      <c r="J192" s="249"/>
      <c r="K192" s="249"/>
      <c r="L192" s="150" t="s">
        <v>519</v>
      </c>
      <c r="M192" s="133" t="s">
        <v>520</v>
      </c>
      <c r="N192" s="104">
        <v>420</v>
      </c>
      <c r="O192" s="101" t="s">
        <v>34</v>
      </c>
      <c r="P192" s="101" t="s">
        <v>35</v>
      </c>
      <c r="Q192" s="101"/>
      <c r="R192" s="105">
        <v>2394756000</v>
      </c>
      <c r="S192" s="105">
        <v>0</v>
      </c>
      <c r="T192" s="105">
        <v>0</v>
      </c>
      <c r="U192" s="105">
        <v>0</v>
      </c>
      <c r="V192" s="105">
        <v>0</v>
      </c>
      <c r="W192" s="105"/>
      <c r="X192" s="105">
        <v>0</v>
      </c>
      <c r="Y192" s="106">
        <f t="shared" si="62"/>
        <v>2394756000</v>
      </c>
      <c r="Z192" s="167">
        <v>420</v>
      </c>
      <c r="AA192" s="128">
        <v>570000000</v>
      </c>
      <c r="AB192" s="56">
        <v>0</v>
      </c>
      <c r="AC192" s="56">
        <v>0</v>
      </c>
      <c r="AD192" s="56">
        <v>0</v>
      </c>
      <c r="AE192" s="56"/>
      <c r="AF192" s="56">
        <v>0</v>
      </c>
      <c r="AG192" s="56">
        <v>0</v>
      </c>
      <c r="AH192" s="9">
        <f t="shared" si="63"/>
        <v>570000000</v>
      </c>
      <c r="AI192" s="56">
        <v>600000000</v>
      </c>
      <c r="AJ192" s="56">
        <v>0</v>
      </c>
      <c r="AK192" s="56">
        <v>0</v>
      </c>
      <c r="AL192" s="56">
        <v>0</v>
      </c>
      <c r="AM192" s="56"/>
      <c r="AN192" s="56">
        <v>0</v>
      </c>
      <c r="AO192" s="56">
        <v>0</v>
      </c>
      <c r="AP192" s="9">
        <f t="shared" si="64"/>
        <v>600000000</v>
      </c>
      <c r="AQ192" s="56">
        <v>610900000</v>
      </c>
      <c r="AR192" s="56">
        <v>0</v>
      </c>
      <c r="AS192" s="56">
        <v>0</v>
      </c>
      <c r="AT192" s="56">
        <v>0</v>
      </c>
      <c r="AU192" s="56"/>
      <c r="AV192" s="56">
        <v>0</v>
      </c>
      <c r="AW192" s="56">
        <v>0</v>
      </c>
      <c r="AX192" s="9">
        <f t="shared" si="65"/>
        <v>610900000</v>
      </c>
      <c r="AY192" s="56">
        <v>613856000</v>
      </c>
      <c r="AZ192" s="56">
        <v>0</v>
      </c>
      <c r="BA192" s="56">
        <v>0</v>
      </c>
      <c r="BB192" s="56">
        <v>0</v>
      </c>
      <c r="BC192" s="56"/>
      <c r="BD192" s="56">
        <v>0</v>
      </c>
      <c r="BE192" s="56">
        <v>0</v>
      </c>
      <c r="BF192" s="9">
        <f t="shared" si="66"/>
        <v>613856000</v>
      </c>
      <c r="BG192" s="10">
        <f t="shared" si="67"/>
        <v>2394756000</v>
      </c>
      <c r="BH192" s="1" t="e">
        <f t="shared" si="68"/>
        <v>#REF!</v>
      </c>
      <c r="BI192" s="1" t="str">
        <f t="shared" si="69"/>
        <v>bien</v>
      </c>
      <c r="BJ192" s="11">
        <f t="shared" si="70"/>
        <v>0</v>
      </c>
    </row>
    <row r="193" spans="1:62" ht="76.900000000000006" customHeight="1" x14ac:dyDescent="0.25">
      <c r="A193" s="313"/>
      <c r="B193" s="249"/>
      <c r="C193" s="297"/>
      <c r="D193" s="249"/>
      <c r="E193" s="249"/>
      <c r="F193" s="249"/>
      <c r="G193" s="249"/>
      <c r="H193" s="249"/>
      <c r="I193" s="249"/>
      <c r="J193" s="150">
        <v>3.4</v>
      </c>
      <c r="K193" s="142" t="s">
        <v>796</v>
      </c>
      <c r="L193" s="150" t="s">
        <v>521</v>
      </c>
      <c r="M193" s="133" t="s">
        <v>522</v>
      </c>
      <c r="N193" s="104">
        <v>1</v>
      </c>
      <c r="O193" s="101" t="s">
        <v>34</v>
      </c>
      <c r="P193" s="101" t="s">
        <v>503</v>
      </c>
      <c r="Q193" s="101" t="s">
        <v>523</v>
      </c>
      <c r="R193" s="105">
        <v>620000000</v>
      </c>
      <c r="S193" s="105">
        <v>0</v>
      </c>
      <c r="T193" s="105">
        <v>0</v>
      </c>
      <c r="U193" s="105">
        <v>0</v>
      </c>
      <c r="V193" s="105">
        <v>0</v>
      </c>
      <c r="W193" s="105"/>
      <c r="X193" s="105">
        <v>0</v>
      </c>
      <c r="Y193" s="106">
        <f t="shared" si="62"/>
        <v>620000000</v>
      </c>
      <c r="Z193" s="167">
        <v>1</v>
      </c>
      <c r="AA193" s="128"/>
      <c r="AB193" s="56"/>
      <c r="AC193" s="56"/>
      <c r="AD193" s="56"/>
      <c r="AE193" s="56"/>
      <c r="AF193" s="56"/>
      <c r="AG193" s="56"/>
      <c r="AH193" s="9"/>
      <c r="AI193" s="56"/>
      <c r="AJ193" s="56"/>
      <c r="AK193" s="56"/>
      <c r="AL193" s="56"/>
      <c r="AM193" s="56"/>
      <c r="AN193" s="56"/>
      <c r="AO193" s="56"/>
      <c r="AP193" s="9"/>
      <c r="AQ193" s="56"/>
      <c r="AR193" s="56"/>
      <c r="AS193" s="56"/>
      <c r="AT193" s="56"/>
      <c r="AU193" s="56"/>
      <c r="AV193" s="56"/>
      <c r="AW193" s="56"/>
      <c r="AX193" s="9"/>
      <c r="AY193" s="56"/>
      <c r="AZ193" s="56"/>
      <c r="BA193" s="56"/>
      <c r="BB193" s="56"/>
      <c r="BC193" s="56"/>
      <c r="BD193" s="56"/>
      <c r="BE193" s="56"/>
      <c r="BF193" s="9"/>
      <c r="BG193" s="10"/>
      <c r="BH193" s="1"/>
      <c r="BI193" s="1"/>
      <c r="BJ193" s="11"/>
    </row>
    <row r="194" spans="1:62" ht="56.45" customHeight="1" x14ac:dyDescent="0.25">
      <c r="A194" s="313"/>
      <c r="B194" s="249"/>
      <c r="C194" s="297"/>
      <c r="D194" s="249"/>
      <c r="E194" s="249"/>
      <c r="F194" s="249"/>
      <c r="G194" s="249"/>
      <c r="H194" s="249"/>
      <c r="I194" s="249"/>
      <c r="J194" s="248">
        <v>3.5</v>
      </c>
      <c r="K194" s="250" t="s">
        <v>524</v>
      </c>
      <c r="L194" s="150" t="s">
        <v>525</v>
      </c>
      <c r="M194" s="133" t="s">
        <v>526</v>
      </c>
      <c r="N194" s="104">
        <v>1</v>
      </c>
      <c r="O194" s="101" t="s">
        <v>34</v>
      </c>
      <c r="P194" s="101" t="s">
        <v>503</v>
      </c>
      <c r="Q194" s="101" t="s">
        <v>527</v>
      </c>
      <c r="R194" s="105">
        <v>254175600</v>
      </c>
      <c r="S194" s="105">
        <v>0</v>
      </c>
      <c r="T194" s="105">
        <v>0</v>
      </c>
      <c r="U194" s="105">
        <v>0</v>
      </c>
      <c r="V194" s="105">
        <v>0</v>
      </c>
      <c r="W194" s="105"/>
      <c r="X194" s="105">
        <v>0</v>
      </c>
      <c r="Y194" s="106">
        <f t="shared" si="62"/>
        <v>254175600</v>
      </c>
      <c r="Z194" s="167">
        <v>1</v>
      </c>
      <c r="AA194" s="128"/>
      <c r="AB194" s="56"/>
      <c r="AC194" s="56"/>
      <c r="AD194" s="56"/>
      <c r="AE194" s="56"/>
      <c r="AF194" s="56"/>
      <c r="AG194" s="56"/>
      <c r="AH194" s="9"/>
      <c r="AI194" s="56"/>
      <c r="AJ194" s="56"/>
      <c r="AK194" s="56"/>
      <c r="AL194" s="56"/>
      <c r="AM194" s="56"/>
      <c r="AN194" s="56"/>
      <c r="AO194" s="56"/>
      <c r="AP194" s="9"/>
      <c r="AQ194" s="56"/>
      <c r="AR194" s="56"/>
      <c r="AS194" s="56"/>
      <c r="AT194" s="56"/>
      <c r="AU194" s="56"/>
      <c r="AV194" s="56"/>
      <c r="AW194" s="56"/>
      <c r="AX194" s="9"/>
      <c r="AY194" s="56"/>
      <c r="AZ194" s="56"/>
      <c r="BA194" s="56"/>
      <c r="BB194" s="56"/>
      <c r="BC194" s="56"/>
      <c r="BD194" s="56"/>
      <c r="BE194" s="56"/>
      <c r="BF194" s="9"/>
      <c r="BG194" s="10"/>
      <c r="BH194" s="1"/>
      <c r="BI194" s="1"/>
      <c r="BJ194" s="11"/>
    </row>
    <row r="195" spans="1:62" ht="50.45" customHeight="1" x14ac:dyDescent="0.25">
      <c r="A195" s="313"/>
      <c r="B195" s="249"/>
      <c r="C195" s="297"/>
      <c r="D195" s="249"/>
      <c r="E195" s="249"/>
      <c r="F195" s="249"/>
      <c r="G195" s="249"/>
      <c r="H195" s="249"/>
      <c r="I195" s="249"/>
      <c r="J195" s="249"/>
      <c r="K195" s="249"/>
      <c r="L195" s="150" t="s">
        <v>528</v>
      </c>
      <c r="M195" s="133" t="s">
        <v>529</v>
      </c>
      <c r="N195" s="104">
        <v>25</v>
      </c>
      <c r="O195" s="101" t="s">
        <v>34</v>
      </c>
      <c r="P195" s="101" t="s">
        <v>503</v>
      </c>
      <c r="Q195" s="101"/>
      <c r="R195" s="105">
        <v>0</v>
      </c>
      <c r="S195" s="105">
        <v>0</v>
      </c>
      <c r="T195" s="105">
        <v>1300000000</v>
      </c>
      <c r="U195" s="105">
        <v>0</v>
      </c>
      <c r="V195" s="105">
        <v>0</v>
      </c>
      <c r="W195" s="105"/>
      <c r="X195" s="105">
        <v>0</v>
      </c>
      <c r="Y195" s="106">
        <f t="shared" si="62"/>
        <v>1300000000</v>
      </c>
      <c r="Z195" s="167">
        <v>10</v>
      </c>
      <c r="AA195" s="128"/>
      <c r="AB195" s="56"/>
      <c r="AC195" s="56"/>
      <c r="AD195" s="56"/>
      <c r="AE195" s="56"/>
      <c r="AF195" s="56"/>
      <c r="AG195" s="56"/>
      <c r="AH195" s="9"/>
      <c r="AI195" s="56"/>
      <c r="AJ195" s="56"/>
      <c r="AK195" s="56"/>
      <c r="AL195" s="56"/>
      <c r="AM195" s="56"/>
      <c r="AN195" s="56"/>
      <c r="AO195" s="56"/>
      <c r="AP195" s="9"/>
      <c r="AQ195" s="56"/>
      <c r="AR195" s="56"/>
      <c r="AS195" s="56"/>
      <c r="AT195" s="56"/>
      <c r="AU195" s="56"/>
      <c r="AV195" s="56"/>
      <c r="AW195" s="56"/>
      <c r="AX195" s="9"/>
      <c r="AY195" s="56"/>
      <c r="AZ195" s="56"/>
      <c r="BA195" s="56"/>
      <c r="BB195" s="56"/>
      <c r="BC195" s="56"/>
      <c r="BD195" s="56"/>
      <c r="BE195" s="56"/>
      <c r="BF195" s="9"/>
      <c r="BG195" s="10"/>
      <c r="BH195" s="1"/>
      <c r="BI195" s="1"/>
      <c r="BJ195" s="11"/>
    </row>
    <row r="196" spans="1:62" ht="76.900000000000006" customHeight="1" x14ac:dyDescent="0.25">
      <c r="A196" s="312">
        <v>55</v>
      </c>
      <c r="B196" s="300" t="s">
        <v>899</v>
      </c>
      <c r="C196" s="296" t="s">
        <v>830</v>
      </c>
      <c r="D196" s="298">
        <v>600000000</v>
      </c>
      <c r="E196" s="298">
        <v>0</v>
      </c>
      <c r="F196" s="299">
        <f>D196+E196</f>
        <v>600000000</v>
      </c>
      <c r="G196" s="303" t="s">
        <v>507</v>
      </c>
      <c r="H196" s="249"/>
      <c r="I196" s="249"/>
      <c r="J196" s="150">
        <v>3.3</v>
      </c>
      <c r="K196" s="143" t="s">
        <v>797</v>
      </c>
      <c r="L196" s="150" t="s">
        <v>519</v>
      </c>
      <c r="M196" s="133" t="s">
        <v>520</v>
      </c>
      <c r="N196" s="104">
        <v>420</v>
      </c>
      <c r="O196" s="101" t="s">
        <v>34</v>
      </c>
      <c r="P196" s="101" t="s">
        <v>35</v>
      </c>
      <c r="Q196" s="101"/>
      <c r="R196" s="105">
        <v>2394756000</v>
      </c>
      <c r="S196" s="105">
        <v>0</v>
      </c>
      <c r="T196" s="105">
        <v>0</v>
      </c>
      <c r="U196" s="105">
        <v>0</v>
      </c>
      <c r="V196" s="105">
        <v>0</v>
      </c>
      <c r="W196" s="105"/>
      <c r="X196" s="105">
        <v>0</v>
      </c>
      <c r="Y196" s="106">
        <f t="shared" si="62"/>
        <v>2394756000</v>
      </c>
      <c r="Z196" s="167">
        <v>420</v>
      </c>
      <c r="AA196" s="128"/>
      <c r="AB196" s="56"/>
      <c r="AC196" s="56"/>
      <c r="AD196" s="56"/>
      <c r="AE196" s="56"/>
      <c r="AF196" s="56"/>
      <c r="AG196" s="56"/>
      <c r="AH196" s="9"/>
      <c r="AI196" s="56"/>
      <c r="AJ196" s="56"/>
      <c r="AK196" s="56"/>
      <c r="AL196" s="56"/>
      <c r="AM196" s="56"/>
      <c r="AN196" s="56"/>
      <c r="AO196" s="56"/>
      <c r="AP196" s="9"/>
      <c r="AQ196" s="56"/>
      <c r="AR196" s="56"/>
      <c r="AS196" s="56"/>
      <c r="AT196" s="56"/>
      <c r="AU196" s="56"/>
      <c r="AV196" s="56"/>
      <c r="AW196" s="56"/>
      <c r="AX196" s="9"/>
      <c r="AY196" s="56"/>
      <c r="AZ196" s="56"/>
      <c r="BA196" s="56"/>
      <c r="BB196" s="56"/>
      <c r="BC196" s="56"/>
      <c r="BD196" s="56"/>
      <c r="BE196" s="56"/>
      <c r="BF196" s="9"/>
      <c r="BG196" s="10"/>
      <c r="BH196" s="1"/>
      <c r="BI196" s="1"/>
      <c r="BJ196" s="11"/>
    </row>
    <row r="197" spans="1:62" ht="76.900000000000006" customHeight="1" x14ac:dyDescent="0.25">
      <c r="A197" s="313"/>
      <c r="B197" s="249"/>
      <c r="C197" s="297"/>
      <c r="D197" s="249"/>
      <c r="E197" s="249"/>
      <c r="F197" s="249"/>
      <c r="G197" s="249"/>
      <c r="H197" s="249"/>
      <c r="I197" s="249"/>
      <c r="J197" s="248">
        <v>3.4</v>
      </c>
      <c r="K197" s="250" t="s">
        <v>530</v>
      </c>
      <c r="L197" s="150" t="s">
        <v>531</v>
      </c>
      <c r="M197" s="133" t="s">
        <v>532</v>
      </c>
      <c r="N197" s="104">
        <v>1</v>
      </c>
      <c r="O197" s="101" t="s">
        <v>34</v>
      </c>
      <c r="P197" s="101" t="s">
        <v>503</v>
      </c>
      <c r="Q197" s="101"/>
      <c r="R197" s="105">
        <v>450000000</v>
      </c>
      <c r="S197" s="105">
        <v>0</v>
      </c>
      <c r="T197" s="105">
        <v>0</v>
      </c>
      <c r="U197" s="105">
        <v>0</v>
      </c>
      <c r="V197" s="105">
        <v>0</v>
      </c>
      <c r="W197" s="105"/>
      <c r="X197" s="105">
        <v>0</v>
      </c>
      <c r="Y197" s="106">
        <f t="shared" si="62"/>
        <v>450000000</v>
      </c>
      <c r="Z197" s="167">
        <v>1</v>
      </c>
      <c r="AA197" s="128">
        <v>450000000</v>
      </c>
      <c r="AB197" s="56">
        <v>0</v>
      </c>
      <c r="AC197" s="56">
        <v>0</v>
      </c>
      <c r="AD197" s="56">
        <v>0</v>
      </c>
      <c r="AE197" s="56"/>
      <c r="AF197" s="56">
        <v>0</v>
      </c>
      <c r="AG197" s="56">
        <v>0</v>
      </c>
      <c r="AH197" s="9">
        <f t="shared" ref="AH197:AH205" si="76">+SUM(AA197:AG197)</f>
        <v>450000000</v>
      </c>
      <c r="AI197" s="56">
        <v>0</v>
      </c>
      <c r="AJ197" s="56">
        <v>0</v>
      </c>
      <c r="AK197" s="56">
        <v>0</v>
      </c>
      <c r="AL197" s="56">
        <v>0</v>
      </c>
      <c r="AM197" s="56"/>
      <c r="AN197" s="56">
        <v>0</v>
      </c>
      <c r="AO197" s="56">
        <v>0</v>
      </c>
      <c r="AP197" s="9">
        <f t="shared" ref="AP197:AP205" si="77">+SUM(AI197:AO197)</f>
        <v>0</v>
      </c>
      <c r="AQ197" s="56">
        <v>0</v>
      </c>
      <c r="AR197" s="56">
        <v>0</v>
      </c>
      <c r="AS197" s="56">
        <v>0</v>
      </c>
      <c r="AT197" s="56">
        <v>0</v>
      </c>
      <c r="AU197" s="56"/>
      <c r="AV197" s="56">
        <v>0</v>
      </c>
      <c r="AW197" s="56">
        <v>0</v>
      </c>
      <c r="AX197" s="9">
        <f t="shared" ref="AX197:AX205" si="78">+SUM(AQ197:AW197)</f>
        <v>0</v>
      </c>
      <c r="AY197" s="56">
        <v>0</v>
      </c>
      <c r="AZ197" s="56">
        <v>0</v>
      </c>
      <c r="BA197" s="56">
        <v>0</v>
      </c>
      <c r="BB197" s="56">
        <v>0</v>
      </c>
      <c r="BC197" s="56"/>
      <c r="BD197" s="56">
        <v>0</v>
      </c>
      <c r="BE197" s="56">
        <v>0</v>
      </c>
      <c r="BF197" s="9">
        <f t="shared" ref="BF197:BF205" si="79">+SUM(AY197:BE197)</f>
        <v>0</v>
      </c>
      <c r="BG197" s="10">
        <f t="shared" ref="BG197:BG250" si="80">+AH197+AP197+AX197+BF197</f>
        <v>450000000</v>
      </c>
      <c r="BH197" s="1" t="e">
        <f t="shared" ref="BH197:BH250" si="81">+IF(#REF!=N197,"bien","revisar")</f>
        <v>#REF!</v>
      </c>
      <c r="BI197" s="1" t="str">
        <f t="shared" ref="BI197:BI250" si="82">+IF(Y197=BG197,"bien","revisar")</f>
        <v>bien</v>
      </c>
      <c r="BJ197" s="11">
        <f t="shared" ref="BJ197:BJ250" si="83">+BG197-Y197</f>
        <v>0</v>
      </c>
    </row>
    <row r="198" spans="1:62" ht="54" customHeight="1" x14ac:dyDescent="0.25">
      <c r="A198" s="312">
        <v>56</v>
      </c>
      <c r="B198" s="300" t="s">
        <v>900</v>
      </c>
      <c r="C198" s="296" t="s">
        <v>831</v>
      </c>
      <c r="D198" s="298">
        <v>6803000000</v>
      </c>
      <c r="E198" s="298">
        <v>0</v>
      </c>
      <c r="F198" s="299">
        <f t="shared" ref="F198" si="84">D198+E198</f>
        <v>6803000000</v>
      </c>
      <c r="G198" s="303" t="s">
        <v>507</v>
      </c>
      <c r="H198" s="249"/>
      <c r="I198" s="249"/>
      <c r="J198" s="249"/>
      <c r="K198" s="249"/>
      <c r="L198" s="150" t="s">
        <v>533</v>
      </c>
      <c r="M198" s="133" t="s">
        <v>534</v>
      </c>
      <c r="N198" s="104">
        <v>1</v>
      </c>
      <c r="O198" s="101" t="s">
        <v>34</v>
      </c>
      <c r="P198" s="101" t="s">
        <v>35</v>
      </c>
      <c r="Q198" s="101" t="s">
        <v>535</v>
      </c>
      <c r="R198" s="105">
        <v>20800000000</v>
      </c>
      <c r="S198" s="105">
        <v>0</v>
      </c>
      <c r="T198" s="105">
        <v>0</v>
      </c>
      <c r="U198" s="105">
        <v>0</v>
      </c>
      <c r="V198" s="105">
        <v>0</v>
      </c>
      <c r="W198" s="105"/>
      <c r="X198" s="105">
        <v>0</v>
      </c>
      <c r="Y198" s="106">
        <f t="shared" si="62"/>
        <v>20800000000</v>
      </c>
      <c r="Z198" s="167">
        <v>1</v>
      </c>
      <c r="AA198" s="128">
        <v>5500000000</v>
      </c>
      <c r="AB198" s="56">
        <v>0</v>
      </c>
      <c r="AC198" s="56">
        <v>0</v>
      </c>
      <c r="AD198" s="56">
        <v>0</v>
      </c>
      <c r="AE198" s="56"/>
      <c r="AF198" s="56">
        <v>0</v>
      </c>
      <c r="AG198" s="56">
        <v>0</v>
      </c>
      <c r="AH198" s="9">
        <f t="shared" si="76"/>
        <v>5500000000</v>
      </c>
      <c r="AI198" s="56">
        <v>2000000000</v>
      </c>
      <c r="AJ198" s="56">
        <v>0</v>
      </c>
      <c r="AK198" s="56">
        <v>0</v>
      </c>
      <c r="AL198" s="56">
        <v>0</v>
      </c>
      <c r="AM198" s="56"/>
      <c r="AN198" s="56">
        <v>0</v>
      </c>
      <c r="AO198" s="56">
        <v>0</v>
      </c>
      <c r="AP198" s="9">
        <f t="shared" si="77"/>
        <v>2000000000</v>
      </c>
      <c r="AQ198" s="56">
        <v>6550000000</v>
      </c>
      <c r="AR198" s="56">
        <v>0</v>
      </c>
      <c r="AS198" s="56">
        <v>0</v>
      </c>
      <c r="AT198" s="56">
        <v>0</v>
      </c>
      <c r="AU198" s="56"/>
      <c r="AV198" s="56">
        <v>0</v>
      </c>
      <c r="AW198" s="56">
        <v>0</v>
      </c>
      <c r="AX198" s="9">
        <f t="shared" si="78"/>
        <v>6550000000</v>
      </c>
      <c r="AY198" s="56">
        <v>6750000000</v>
      </c>
      <c r="AZ198" s="56">
        <v>0</v>
      </c>
      <c r="BA198" s="56">
        <v>0</v>
      </c>
      <c r="BB198" s="56">
        <v>0</v>
      </c>
      <c r="BC198" s="56"/>
      <c r="BD198" s="56">
        <v>0</v>
      </c>
      <c r="BE198" s="56">
        <v>0</v>
      </c>
      <c r="BF198" s="9">
        <f t="shared" si="79"/>
        <v>6750000000</v>
      </c>
      <c r="BG198" s="10">
        <f t="shared" si="80"/>
        <v>20800000000</v>
      </c>
      <c r="BH198" s="1" t="e">
        <f t="shared" si="81"/>
        <v>#REF!</v>
      </c>
      <c r="BI198" s="1" t="str">
        <f t="shared" si="82"/>
        <v>bien</v>
      </c>
      <c r="BJ198" s="11">
        <f t="shared" si="83"/>
        <v>0</v>
      </c>
    </row>
    <row r="199" spans="1:62" ht="61.15" customHeight="1" x14ac:dyDescent="0.25">
      <c r="A199" s="313"/>
      <c r="B199" s="249"/>
      <c r="C199" s="297"/>
      <c r="D199" s="249"/>
      <c r="E199" s="249"/>
      <c r="F199" s="249"/>
      <c r="G199" s="249"/>
      <c r="H199" s="249"/>
      <c r="I199" s="249"/>
      <c r="J199" s="249"/>
      <c r="K199" s="249"/>
      <c r="L199" s="150" t="s">
        <v>536</v>
      </c>
      <c r="M199" s="133" t="s">
        <v>537</v>
      </c>
      <c r="N199" s="104">
        <v>1</v>
      </c>
      <c r="O199" s="101" t="s">
        <v>34</v>
      </c>
      <c r="P199" s="101" t="s">
        <v>503</v>
      </c>
      <c r="Q199" s="101" t="s">
        <v>538</v>
      </c>
      <c r="R199" s="105">
        <v>4000000000</v>
      </c>
      <c r="S199" s="105"/>
      <c r="T199" s="105"/>
      <c r="U199" s="105"/>
      <c r="V199" s="105"/>
      <c r="W199" s="105"/>
      <c r="X199" s="105"/>
      <c r="Y199" s="106">
        <f t="shared" si="62"/>
        <v>4000000000</v>
      </c>
      <c r="Z199" s="167"/>
      <c r="AA199" s="128"/>
      <c r="AB199" s="56"/>
      <c r="AC199" s="56"/>
      <c r="AD199" s="56"/>
      <c r="AE199" s="56"/>
      <c r="AF199" s="56"/>
      <c r="AG199" s="56"/>
      <c r="AH199" s="9">
        <f t="shared" si="76"/>
        <v>0</v>
      </c>
      <c r="AI199" s="56">
        <v>4000000000</v>
      </c>
      <c r="AJ199" s="56"/>
      <c r="AK199" s="56"/>
      <c r="AL199" s="56"/>
      <c r="AM199" s="56"/>
      <c r="AN199" s="56"/>
      <c r="AO199" s="56"/>
      <c r="AP199" s="9">
        <f t="shared" si="77"/>
        <v>4000000000</v>
      </c>
      <c r="AQ199" s="56"/>
      <c r="AR199" s="56"/>
      <c r="AS199" s="56"/>
      <c r="AT199" s="56"/>
      <c r="AU199" s="56"/>
      <c r="AV199" s="56"/>
      <c r="AW199" s="56"/>
      <c r="AX199" s="9">
        <f t="shared" si="78"/>
        <v>0</v>
      </c>
      <c r="AY199" s="56"/>
      <c r="AZ199" s="56"/>
      <c r="BA199" s="56"/>
      <c r="BB199" s="56"/>
      <c r="BC199" s="56"/>
      <c r="BD199" s="56"/>
      <c r="BE199" s="56"/>
      <c r="BF199" s="9">
        <f t="shared" si="79"/>
        <v>0</v>
      </c>
      <c r="BG199" s="10">
        <f t="shared" si="80"/>
        <v>4000000000</v>
      </c>
      <c r="BH199" s="1" t="e">
        <f t="shared" si="81"/>
        <v>#REF!</v>
      </c>
      <c r="BI199" s="1" t="str">
        <f t="shared" si="82"/>
        <v>bien</v>
      </c>
      <c r="BJ199" s="11">
        <f t="shared" si="83"/>
        <v>0</v>
      </c>
    </row>
    <row r="200" spans="1:62" ht="52.9" customHeight="1" x14ac:dyDescent="0.25">
      <c r="A200" s="313"/>
      <c r="B200" s="249"/>
      <c r="C200" s="297"/>
      <c r="D200" s="249"/>
      <c r="E200" s="249"/>
      <c r="F200" s="249"/>
      <c r="G200" s="249"/>
      <c r="H200" s="249"/>
      <c r="I200" s="249"/>
      <c r="J200" s="249"/>
      <c r="K200" s="249"/>
      <c r="L200" s="150" t="s">
        <v>539</v>
      </c>
      <c r="M200" s="133" t="s">
        <v>540</v>
      </c>
      <c r="N200" s="104">
        <v>1</v>
      </c>
      <c r="O200" s="101" t="s">
        <v>34</v>
      </c>
      <c r="P200" s="101" t="s">
        <v>35</v>
      </c>
      <c r="Q200" s="101"/>
      <c r="R200" s="105">
        <v>3223626000</v>
      </c>
      <c r="S200" s="105">
        <v>0</v>
      </c>
      <c r="T200" s="105">
        <v>0</v>
      </c>
      <c r="U200" s="105">
        <v>0</v>
      </c>
      <c r="V200" s="105">
        <v>0</v>
      </c>
      <c r="W200" s="105"/>
      <c r="X200" s="105">
        <v>0</v>
      </c>
      <c r="Y200" s="106">
        <f t="shared" si="62"/>
        <v>3223626000</v>
      </c>
      <c r="Z200" s="167">
        <v>1</v>
      </c>
      <c r="AA200" s="128">
        <v>800000000</v>
      </c>
      <c r="AB200" s="56">
        <v>0</v>
      </c>
      <c r="AC200" s="56">
        <v>0</v>
      </c>
      <c r="AD200" s="56">
        <v>0</v>
      </c>
      <c r="AE200" s="56"/>
      <c r="AF200" s="56">
        <v>0</v>
      </c>
      <c r="AG200" s="56">
        <v>0</v>
      </c>
      <c r="AH200" s="9">
        <f t="shared" si="76"/>
        <v>800000000</v>
      </c>
      <c r="AI200" s="56">
        <v>803000000</v>
      </c>
      <c r="AJ200" s="56">
        <v>0</v>
      </c>
      <c r="AK200" s="56">
        <v>0</v>
      </c>
      <c r="AL200" s="56">
        <v>0</v>
      </c>
      <c r="AM200" s="56"/>
      <c r="AN200" s="56">
        <v>0</v>
      </c>
      <c r="AO200" s="56">
        <v>0</v>
      </c>
      <c r="AP200" s="9">
        <f t="shared" si="77"/>
        <v>803000000</v>
      </c>
      <c r="AQ200" s="56">
        <v>808150000</v>
      </c>
      <c r="AR200" s="56">
        <v>0</v>
      </c>
      <c r="AS200" s="56">
        <v>0</v>
      </c>
      <c r="AT200" s="56">
        <v>0</v>
      </c>
      <c r="AU200" s="56"/>
      <c r="AV200" s="56">
        <v>0</v>
      </c>
      <c r="AW200" s="56">
        <v>0</v>
      </c>
      <c r="AX200" s="9">
        <f t="shared" si="78"/>
        <v>808150000</v>
      </c>
      <c r="AY200" s="56">
        <v>812476000</v>
      </c>
      <c r="AZ200" s="56">
        <v>0</v>
      </c>
      <c r="BA200" s="56">
        <v>0</v>
      </c>
      <c r="BB200" s="56">
        <v>0</v>
      </c>
      <c r="BC200" s="56"/>
      <c r="BD200" s="56">
        <v>0</v>
      </c>
      <c r="BE200" s="56">
        <v>0</v>
      </c>
      <c r="BF200" s="9">
        <f t="shared" si="79"/>
        <v>812476000</v>
      </c>
      <c r="BG200" s="10">
        <f t="shared" si="80"/>
        <v>3223626000</v>
      </c>
      <c r="BH200" s="1" t="e">
        <f t="shared" si="81"/>
        <v>#REF!</v>
      </c>
      <c r="BI200" s="1" t="str">
        <f t="shared" si="82"/>
        <v>bien</v>
      </c>
      <c r="BJ200" s="11">
        <f t="shared" si="83"/>
        <v>0</v>
      </c>
    </row>
    <row r="201" spans="1:62" ht="76.900000000000006" customHeight="1" x14ac:dyDescent="0.25">
      <c r="A201" s="312">
        <v>57</v>
      </c>
      <c r="B201" s="300" t="s">
        <v>911</v>
      </c>
      <c r="C201" s="296" t="s">
        <v>832</v>
      </c>
      <c r="D201" s="298">
        <v>1003400000</v>
      </c>
      <c r="E201" s="298">
        <v>0</v>
      </c>
      <c r="F201" s="299">
        <f t="shared" ref="F201" si="85">D201+E201</f>
        <v>1003400000</v>
      </c>
      <c r="G201" s="300" t="s">
        <v>507</v>
      </c>
      <c r="H201" s="249"/>
      <c r="I201" s="249"/>
      <c r="J201" s="249"/>
      <c r="K201" s="249"/>
      <c r="L201" s="150" t="s">
        <v>541</v>
      </c>
      <c r="M201" s="133" t="s">
        <v>542</v>
      </c>
      <c r="N201" s="104">
        <v>1</v>
      </c>
      <c r="O201" s="101" t="s">
        <v>34</v>
      </c>
      <c r="P201" s="101" t="s">
        <v>503</v>
      </c>
      <c r="Q201" s="101"/>
      <c r="R201" s="105">
        <v>994175600</v>
      </c>
      <c r="S201" s="105">
        <v>0</v>
      </c>
      <c r="T201" s="105">
        <v>0</v>
      </c>
      <c r="U201" s="105">
        <v>0</v>
      </c>
      <c r="V201" s="105">
        <v>0</v>
      </c>
      <c r="W201" s="105"/>
      <c r="X201" s="105">
        <v>0</v>
      </c>
      <c r="Y201" s="106">
        <f t="shared" si="62"/>
        <v>994175600</v>
      </c>
      <c r="Z201" s="167">
        <v>1</v>
      </c>
      <c r="AA201" s="128">
        <v>200000000</v>
      </c>
      <c r="AB201" s="56">
        <v>0</v>
      </c>
      <c r="AC201" s="56">
        <v>0</v>
      </c>
      <c r="AD201" s="56">
        <v>0</v>
      </c>
      <c r="AE201" s="56"/>
      <c r="AF201" s="56">
        <v>0</v>
      </c>
      <c r="AG201" s="56">
        <v>0</v>
      </c>
      <c r="AH201" s="9">
        <f t="shared" si="76"/>
        <v>200000000</v>
      </c>
      <c r="AI201" s="56">
        <v>261800000</v>
      </c>
      <c r="AJ201" s="56">
        <v>0</v>
      </c>
      <c r="AK201" s="56">
        <v>0</v>
      </c>
      <c r="AL201" s="56">
        <v>0</v>
      </c>
      <c r="AM201" s="56"/>
      <c r="AN201" s="56">
        <v>0</v>
      </c>
      <c r="AO201" s="56">
        <v>0</v>
      </c>
      <c r="AP201" s="9">
        <f t="shared" si="77"/>
        <v>261800000</v>
      </c>
      <c r="AQ201" s="56">
        <v>264890000</v>
      </c>
      <c r="AR201" s="56">
        <v>0</v>
      </c>
      <c r="AS201" s="56">
        <v>0</v>
      </c>
      <c r="AT201" s="56">
        <v>0</v>
      </c>
      <c r="AU201" s="56"/>
      <c r="AV201" s="56">
        <v>0</v>
      </c>
      <c r="AW201" s="56">
        <v>0</v>
      </c>
      <c r="AX201" s="9">
        <f t="shared" si="78"/>
        <v>264890000</v>
      </c>
      <c r="AY201" s="56">
        <v>267485600</v>
      </c>
      <c r="AZ201" s="56">
        <v>0</v>
      </c>
      <c r="BA201" s="56">
        <v>0</v>
      </c>
      <c r="BB201" s="56">
        <v>0</v>
      </c>
      <c r="BC201" s="56"/>
      <c r="BD201" s="56">
        <v>0</v>
      </c>
      <c r="BE201" s="56">
        <v>0</v>
      </c>
      <c r="BF201" s="9">
        <f t="shared" si="79"/>
        <v>267485600</v>
      </c>
      <c r="BG201" s="10">
        <f t="shared" si="80"/>
        <v>994175600</v>
      </c>
      <c r="BH201" s="1" t="e">
        <f t="shared" si="81"/>
        <v>#REF!</v>
      </c>
      <c r="BI201" s="1" t="str">
        <f t="shared" si="82"/>
        <v>bien</v>
      </c>
      <c r="BJ201" s="11">
        <f t="shared" si="83"/>
        <v>0</v>
      </c>
    </row>
    <row r="202" spans="1:62" ht="76.900000000000006" customHeight="1" x14ac:dyDescent="0.25">
      <c r="A202" s="313"/>
      <c r="B202" s="249"/>
      <c r="C202" s="297"/>
      <c r="D202" s="249"/>
      <c r="E202" s="249"/>
      <c r="F202" s="249"/>
      <c r="G202" s="249"/>
      <c r="H202" s="249"/>
      <c r="I202" s="249"/>
      <c r="J202" s="249"/>
      <c r="K202" s="249"/>
      <c r="L202" s="150" t="s">
        <v>543</v>
      </c>
      <c r="M202" s="133" t="s">
        <v>544</v>
      </c>
      <c r="N202" s="104">
        <v>1</v>
      </c>
      <c r="O202" s="101" t="s">
        <v>34</v>
      </c>
      <c r="P202" s="101" t="s">
        <v>503</v>
      </c>
      <c r="Q202" s="101"/>
      <c r="R202" s="105">
        <v>887370425</v>
      </c>
      <c r="S202" s="105">
        <v>0</v>
      </c>
      <c r="T202" s="105">
        <v>0</v>
      </c>
      <c r="U202" s="105">
        <v>0</v>
      </c>
      <c r="V202" s="105">
        <v>0</v>
      </c>
      <c r="W202" s="105"/>
      <c r="X202" s="105">
        <v>0</v>
      </c>
      <c r="Y202" s="106">
        <f t="shared" si="62"/>
        <v>887370425</v>
      </c>
      <c r="Z202" s="167"/>
      <c r="AA202" s="128">
        <v>210000000</v>
      </c>
      <c r="AB202" s="56">
        <v>0</v>
      </c>
      <c r="AC202" s="56">
        <v>0</v>
      </c>
      <c r="AD202" s="56">
        <v>0</v>
      </c>
      <c r="AE202" s="56"/>
      <c r="AF202" s="56">
        <v>0</v>
      </c>
      <c r="AG202" s="56">
        <v>0</v>
      </c>
      <c r="AH202" s="9">
        <f t="shared" si="76"/>
        <v>210000000</v>
      </c>
      <c r="AI202" s="56">
        <v>215179425</v>
      </c>
      <c r="AJ202" s="56">
        <v>0</v>
      </c>
      <c r="AK202" s="56">
        <v>0</v>
      </c>
      <c r="AL202" s="56">
        <v>0</v>
      </c>
      <c r="AM202" s="56"/>
      <c r="AN202" s="56">
        <v>0</v>
      </c>
      <c r="AO202" s="56">
        <v>0</v>
      </c>
      <c r="AP202" s="9">
        <f t="shared" si="77"/>
        <v>215179425</v>
      </c>
      <c r="AQ202" s="56">
        <v>221525000</v>
      </c>
      <c r="AR202" s="56">
        <v>0</v>
      </c>
      <c r="AS202" s="56">
        <v>0</v>
      </c>
      <c r="AT202" s="56">
        <v>0</v>
      </c>
      <c r="AU202" s="56"/>
      <c r="AV202" s="56">
        <v>0</v>
      </c>
      <c r="AW202" s="56">
        <v>0</v>
      </c>
      <c r="AX202" s="9">
        <f t="shared" si="78"/>
        <v>221525000</v>
      </c>
      <c r="AY202" s="56">
        <v>240666000</v>
      </c>
      <c r="AZ202" s="56">
        <v>0</v>
      </c>
      <c r="BA202" s="56">
        <v>0</v>
      </c>
      <c r="BB202" s="56">
        <v>0</v>
      </c>
      <c r="BC202" s="56"/>
      <c r="BD202" s="56">
        <v>0</v>
      </c>
      <c r="BE202" s="56">
        <v>0</v>
      </c>
      <c r="BF202" s="9">
        <f t="shared" si="79"/>
        <v>240666000</v>
      </c>
      <c r="BG202" s="10">
        <f t="shared" si="80"/>
        <v>887370425</v>
      </c>
      <c r="BH202" s="1" t="e">
        <f t="shared" si="81"/>
        <v>#REF!</v>
      </c>
      <c r="BI202" s="1" t="str">
        <f t="shared" si="82"/>
        <v>bien</v>
      </c>
      <c r="BJ202" s="11">
        <f t="shared" si="83"/>
        <v>0</v>
      </c>
    </row>
    <row r="203" spans="1:62" ht="76.900000000000006" customHeight="1" x14ac:dyDescent="0.25">
      <c r="A203" s="313"/>
      <c r="B203" s="249"/>
      <c r="C203" s="297"/>
      <c r="D203" s="249"/>
      <c r="E203" s="249"/>
      <c r="F203" s="249"/>
      <c r="G203" s="249"/>
      <c r="H203" s="249"/>
      <c r="I203" s="249"/>
      <c r="J203" s="249"/>
      <c r="K203" s="249"/>
      <c r="L203" s="150" t="s">
        <v>521</v>
      </c>
      <c r="M203" s="133" t="s">
        <v>522</v>
      </c>
      <c r="N203" s="104">
        <v>1</v>
      </c>
      <c r="O203" s="101" t="s">
        <v>34</v>
      </c>
      <c r="P203" s="101" t="s">
        <v>503</v>
      </c>
      <c r="Q203" s="101" t="s">
        <v>523</v>
      </c>
      <c r="R203" s="105">
        <v>620000000</v>
      </c>
      <c r="S203" s="105">
        <v>0</v>
      </c>
      <c r="T203" s="105">
        <v>0</v>
      </c>
      <c r="U203" s="105">
        <v>0</v>
      </c>
      <c r="V203" s="105">
        <v>0</v>
      </c>
      <c r="W203" s="105"/>
      <c r="X203" s="105">
        <v>0</v>
      </c>
      <c r="Y203" s="106">
        <f t="shared" si="62"/>
        <v>620000000</v>
      </c>
      <c r="Z203" s="167">
        <v>1</v>
      </c>
      <c r="AA203" s="128">
        <v>200000000</v>
      </c>
      <c r="AB203" s="56">
        <v>0</v>
      </c>
      <c r="AC203" s="56">
        <v>0</v>
      </c>
      <c r="AD203" s="56">
        <v>0</v>
      </c>
      <c r="AE203" s="56"/>
      <c r="AF203" s="56">
        <v>0</v>
      </c>
      <c r="AG203" s="56">
        <v>0</v>
      </c>
      <c r="AH203" s="9">
        <f t="shared" si="76"/>
        <v>200000000</v>
      </c>
      <c r="AI203" s="56">
        <v>120000000</v>
      </c>
      <c r="AJ203" s="56">
        <v>0</v>
      </c>
      <c r="AK203" s="56">
        <v>0</v>
      </c>
      <c r="AL203" s="56">
        <v>0</v>
      </c>
      <c r="AM203" s="56"/>
      <c r="AN203" s="56">
        <v>0</v>
      </c>
      <c r="AO203" s="56">
        <v>0</v>
      </c>
      <c r="AP203" s="9">
        <f t="shared" si="77"/>
        <v>120000000</v>
      </c>
      <c r="AQ203" s="56">
        <v>140000000</v>
      </c>
      <c r="AR203" s="56">
        <v>0</v>
      </c>
      <c r="AS203" s="56">
        <v>0</v>
      </c>
      <c r="AT203" s="56">
        <v>0</v>
      </c>
      <c r="AU203" s="56"/>
      <c r="AV203" s="56">
        <v>0</v>
      </c>
      <c r="AW203" s="56">
        <v>0</v>
      </c>
      <c r="AX203" s="9">
        <f t="shared" si="78"/>
        <v>140000000</v>
      </c>
      <c r="AY203" s="56">
        <v>160000000</v>
      </c>
      <c r="AZ203" s="56">
        <v>0</v>
      </c>
      <c r="BA203" s="56">
        <v>0</v>
      </c>
      <c r="BB203" s="56">
        <v>0</v>
      </c>
      <c r="BC203" s="56"/>
      <c r="BD203" s="56">
        <v>0</v>
      </c>
      <c r="BE203" s="56">
        <v>0</v>
      </c>
      <c r="BF203" s="9">
        <f t="shared" si="79"/>
        <v>160000000</v>
      </c>
      <c r="BG203" s="10">
        <f t="shared" si="80"/>
        <v>620000000</v>
      </c>
      <c r="BH203" s="1" t="e">
        <f t="shared" si="81"/>
        <v>#REF!</v>
      </c>
      <c r="BI203" s="1" t="str">
        <f t="shared" si="82"/>
        <v>bien</v>
      </c>
      <c r="BJ203" s="11">
        <f t="shared" si="83"/>
        <v>0</v>
      </c>
    </row>
    <row r="204" spans="1:62" ht="76.900000000000006" customHeight="1" x14ac:dyDescent="0.25">
      <c r="A204" s="313"/>
      <c r="B204" s="249"/>
      <c r="C204" s="297"/>
      <c r="D204" s="249"/>
      <c r="E204" s="249"/>
      <c r="F204" s="249"/>
      <c r="G204" s="249"/>
      <c r="H204" s="249"/>
      <c r="I204" s="249"/>
      <c r="J204" s="248">
        <v>3.5</v>
      </c>
      <c r="K204" s="250" t="s">
        <v>524</v>
      </c>
      <c r="L204" s="150" t="s">
        <v>525</v>
      </c>
      <c r="M204" s="133" t="s">
        <v>526</v>
      </c>
      <c r="N204" s="104">
        <v>1</v>
      </c>
      <c r="O204" s="101" t="s">
        <v>34</v>
      </c>
      <c r="P204" s="101" t="s">
        <v>503</v>
      </c>
      <c r="Q204" s="101" t="s">
        <v>527</v>
      </c>
      <c r="R204" s="105">
        <v>254175600</v>
      </c>
      <c r="S204" s="105">
        <v>0</v>
      </c>
      <c r="T204" s="105">
        <v>0</v>
      </c>
      <c r="U204" s="105">
        <v>0</v>
      </c>
      <c r="V204" s="105">
        <v>0</v>
      </c>
      <c r="W204" s="105"/>
      <c r="X204" s="105">
        <v>0</v>
      </c>
      <c r="Y204" s="106">
        <f t="shared" si="62"/>
        <v>254175600</v>
      </c>
      <c r="Z204" s="167">
        <v>1</v>
      </c>
      <c r="AA204" s="128">
        <v>60000000</v>
      </c>
      <c r="AB204" s="56">
        <v>0</v>
      </c>
      <c r="AC204" s="56">
        <v>0</v>
      </c>
      <c r="AD204" s="56">
        <v>0</v>
      </c>
      <c r="AE204" s="56"/>
      <c r="AF204" s="56">
        <v>0</v>
      </c>
      <c r="AG204" s="56">
        <v>0</v>
      </c>
      <c r="AH204" s="9">
        <f t="shared" si="76"/>
        <v>60000000</v>
      </c>
      <c r="AI204" s="56">
        <v>61800000</v>
      </c>
      <c r="AJ204" s="56">
        <v>0</v>
      </c>
      <c r="AK204" s="56">
        <v>0</v>
      </c>
      <c r="AL204" s="56">
        <v>0</v>
      </c>
      <c r="AM204" s="56"/>
      <c r="AN204" s="56">
        <v>0</v>
      </c>
      <c r="AO204" s="56">
        <v>0</v>
      </c>
      <c r="AP204" s="9">
        <f t="shared" si="77"/>
        <v>61800000</v>
      </c>
      <c r="AQ204" s="56">
        <v>64890000</v>
      </c>
      <c r="AR204" s="56">
        <v>0</v>
      </c>
      <c r="AS204" s="56">
        <v>0</v>
      </c>
      <c r="AT204" s="56">
        <v>0</v>
      </c>
      <c r="AU204" s="56"/>
      <c r="AV204" s="56">
        <v>0</v>
      </c>
      <c r="AW204" s="56">
        <v>0</v>
      </c>
      <c r="AX204" s="9">
        <f t="shared" si="78"/>
        <v>64890000</v>
      </c>
      <c r="AY204" s="56">
        <v>67485600</v>
      </c>
      <c r="AZ204" s="56">
        <v>0</v>
      </c>
      <c r="BA204" s="56">
        <v>0</v>
      </c>
      <c r="BB204" s="56">
        <v>0</v>
      </c>
      <c r="BC204" s="56"/>
      <c r="BD204" s="56">
        <v>0</v>
      </c>
      <c r="BE204" s="56">
        <v>0</v>
      </c>
      <c r="BF204" s="9">
        <f t="shared" si="79"/>
        <v>67485600</v>
      </c>
      <c r="BG204" s="10">
        <f t="shared" si="80"/>
        <v>254175600</v>
      </c>
      <c r="BH204" s="1" t="e">
        <f t="shared" si="81"/>
        <v>#REF!</v>
      </c>
      <c r="BI204" s="1" t="str">
        <f t="shared" si="82"/>
        <v>bien</v>
      </c>
      <c r="BJ204" s="11">
        <f t="shared" si="83"/>
        <v>0</v>
      </c>
    </row>
    <row r="205" spans="1:62" ht="76.900000000000006" customHeight="1" x14ac:dyDescent="0.25">
      <c r="A205" s="313"/>
      <c r="B205" s="249"/>
      <c r="C205" s="297"/>
      <c r="D205" s="249"/>
      <c r="E205" s="249"/>
      <c r="F205" s="249"/>
      <c r="G205" s="249"/>
      <c r="H205" s="249"/>
      <c r="I205" s="249"/>
      <c r="J205" s="249"/>
      <c r="K205" s="249"/>
      <c r="L205" s="150" t="s">
        <v>528</v>
      </c>
      <c r="M205" s="133" t="s">
        <v>529</v>
      </c>
      <c r="N205" s="104">
        <v>25</v>
      </c>
      <c r="O205" s="101" t="s">
        <v>34</v>
      </c>
      <c r="P205" s="101" t="s">
        <v>503</v>
      </c>
      <c r="Q205" s="101"/>
      <c r="R205" s="105">
        <v>0</v>
      </c>
      <c r="S205" s="105">
        <v>0</v>
      </c>
      <c r="T205" s="105">
        <v>1300000000</v>
      </c>
      <c r="U205" s="105">
        <v>0</v>
      </c>
      <c r="V205" s="105">
        <v>0</v>
      </c>
      <c r="W205" s="105"/>
      <c r="X205" s="105">
        <v>0</v>
      </c>
      <c r="Y205" s="106">
        <f t="shared" si="62"/>
        <v>1300000000</v>
      </c>
      <c r="Z205" s="167">
        <v>10</v>
      </c>
      <c r="AA205" s="129">
        <v>0</v>
      </c>
      <c r="AB205" s="57">
        <v>0</v>
      </c>
      <c r="AC205" s="57">
        <v>0</v>
      </c>
      <c r="AD205" s="57">
        <v>0</v>
      </c>
      <c r="AE205" s="57"/>
      <c r="AF205" s="57">
        <v>0</v>
      </c>
      <c r="AG205" s="57">
        <v>0</v>
      </c>
      <c r="AH205" s="27">
        <f t="shared" si="76"/>
        <v>0</v>
      </c>
      <c r="AI205" s="57">
        <v>0</v>
      </c>
      <c r="AJ205" s="57"/>
      <c r="AK205" s="57">
        <v>500000000</v>
      </c>
      <c r="AL205" s="57">
        <v>0</v>
      </c>
      <c r="AM205" s="57"/>
      <c r="AN205" s="57">
        <v>0</v>
      </c>
      <c r="AO205" s="57">
        <v>0</v>
      </c>
      <c r="AP205" s="27">
        <f t="shared" si="77"/>
        <v>500000000</v>
      </c>
      <c r="AQ205" s="57">
        <v>0</v>
      </c>
      <c r="AR205" s="57">
        <v>0</v>
      </c>
      <c r="AS205" s="57">
        <v>500000000</v>
      </c>
      <c r="AT205" s="57">
        <v>0</v>
      </c>
      <c r="AU205" s="57"/>
      <c r="AV205" s="57">
        <v>0</v>
      </c>
      <c r="AW205" s="57">
        <v>0</v>
      </c>
      <c r="AX205" s="27">
        <f t="shared" si="78"/>
        <v>500000000</v>
      </c>
      <c r="AY205" s="57">
        <v>0</v>
      </c>
      <c r="AZ205" s="57">
        <v>0</v>
      </c>
      <c r="BA205" s="57">
        <v>300000000</v>
      </c>
      <c r="BB205" s="57">
        <v>0</v>
      </c>
      <c r="BC205" s="57"/>
      <c r="BD205" s="57">
        <v>0</v>
      </c>
      <c r="BE205" s="57">
        <v>0</v>
      </c>
      <c r="BF205" s="27">
        <f t="shared" si="79"/>
        <v>300000000</v>
      </c>
      <c r="BG205" s="28">
        <f t="shared" si="80"/>
        <v>1300000000</v>
      </c>
      <c r="BH205" s="1" t="e">
        <f t="shared" si="81"/>
        <v>#REF!</v>
      </c>
      <c r="BI205" s="1" t="str">
        <f t="shared" si="82"/>
        <v>bien</v>
      </c>
      <c r="BJ205" s="11">
        <f t="shared" si="83"/>
        <v>0</v>
      </c>
    </row>
    <row r="206" spans="1:62" ht="76.900000000000006" customHeight="1" thickBot="1" x14ac:dyDescent="0.3">
      <c r="A206" s="316"/>
      <c r="B206" s="270"/>
      <c r="C206" s="326"/>
      <c r="D206" s="270"/>
      <c r="E206" s="270"/>
      <c r="F206" s="270"/>
      <c r="G206" s="270"/>
      <c r="H206" s="270"/>
      <c r="I206" s="270"/>
      <c r="J206" s="270"/>
      <c r="K206" s="270"/>
      <c r="L206" s="169" t="s">
        <v>545</v>
      </c>
      <c r="M206" s="177" t="s">
        <v>546</v>
      </c>
      <c r="N206" s="178">
        <v>1</v>
      </c>
      <c r="O206" s="170" t="s">
        <v>34</v>
      </c>
      <c r="P206" s="170" t="s">
        <v>35</v>
      </c>
      <c r="Q206" s="170" t="s">
        <v>547</v>
      </c>
      <c r="R206" s="179">
        <v>0</v>
      </c>
      <c r="S206" s="179">
        <v>0</v>
      </c>
      <c r="T206" s="179">
        <v>0</v>
      </c>
      <c r="U206" s="179">
        <v>0</v>
      </c>
      <c r="V206" s="179">
        <v>3050107200</v>
      </c>
      <c r="W206" s="179"/>
      <c r="X206" s="179">
        <v>0</v>
      </c>
      <c r="Y206" s="180">
        <f t="shared" si="62"/>
        <v>3050107200</v>
      </c>
      <c r="Z206" s="181">
        <v>1</v>
      </c>
      <c r="AA206" s="130"/>
      <c r="AB206" s="56">
        <v>0</v>
      </c>
      <c r="AC206" s="56">
        <v>0</v>
      </c>
      <c r="AD206" s="56">
        <v>0</v>
      </c>
      <c r="AE206" s="56">
        <v>720000000</v>
      </c>
      <c r="AF206" s="56">
        <v>0</v>
      </c>
      <c r="AG206" s="56">
        <v>0</v>
      </c>
      <c r="AH206" s="9">
        <f>+SUM(AB206:AG206)</f>
        <v>720000000</v>
      </c>
      <c r="AI206" s="58"/>
      <c r="AJ206" s="56">
        <v>0</v>
      </c>
      <c r="AK206" s="56">
        <v>0</v>
      </c>
      <c r="AL206" s="56">
        <v>0</v>
      </c>
      <c r="AM206" s="56">
        <v>741600000</v>
      </c>
      <c r="AN206" s="56">
        <v>0</v>
      </c>
      <c r="AO206" s="56">
        <v>0</v>
      </c>
      <c r="AP206" s="9">
        <f>+SUM(AJ206:AO206)</f>
        <v>741600000</v>
      </c>
      <c r="AQ206" s="58"/>
      <c r="AR206" s="56">
        <v>0</v>
      </c>
      <c r="AS206" s="56">
        <v>0</v>
      </c>
      <c r="AT206" s="56">
        <v>0</v>
      </c>
      <c r="AU206" s="56">
        <v>778680000</v>
      </c>
      <c r="AV206" s="56">
        <v>0</v>
      </c>
      <c r="AW206" s="56">
        <v>0</v>
      </c>
      <c r="AX206" s="9">
        <f>+SUM(AR206:AW206)</f>
        <v>778680000</v>
      </c>
      <c r="AY206" s="58"/>
      <c r="AZ206" s="56">
        <v>0</v>
      </c>
      <c r="BA206" s="56">
        <v>0</v>
      </c>
      <c r="BB206" s="56">
        <v>0</v>
      </c>
      <c r="BC206" s="56">
        <v>809827200</v>
      </c>
      <c r="BD206" s="56">
        <v>0</v>
      </c>
      <c r="BE206" s="56">
        <v>0</v>
      </c>
      <c r="BF206" s="9">
        <f>+SUM(AZ206:BE206)</f>
        <v>809827200</v>
      </c>
      <c r="BG206" s="9">
        <f t="shared" si="80"/>
        <v>3050107200</v>
      </c>
      <c r="BH206" s="1" t="e">
        <f t="shared" si="81"/>
        <v>#REF!</v>
      </c>
      <c r="BI206" s="1" t="str">
        <f t="shared" si="82"/>
        <v>bien</v>
      </c>
      <c r="BJ206" s="11">
        <f t="shared" si="83"/>
        <v>0</v>
      </c>
    </row>
    <row r="207" spans="1:62" ht="76.900000000000006" customHeight="1" x14ac:dyDescent="0.25">
      <c r="A207" s="317">
        <v>58</v>
      </c>
      <c r="B207" s="257" t="s">
        <v>889</v>
      </c>
      <c r="C207" s="304" t="s">
        <v>833</v>
      </c>
      <c r="D207" s="342">
        <v>3311900000</v>
      </c>
      <c r="E207" s="342">
        <v>0</v>
      </c>
      <c r="F207" s="284">
        <f>D207+E207</f>
        <v>3311900000</v>
      </c>
      <c r="G207" s="261" t="s">
        <v>86</v>
      </c>
      <c r="H207" s="255">
        <v>4</v>
      </c>
      <c r="I207" s="343" t="s">
        <v>548</v>
      </c>
      <c r="J207" s="255">
        <v>4.0999999999999996</v>
      </c>
      <c r="K207" s="344" t="s">
        <v>549</v>
      </c>
      <c r="L207" s="182" t="s">
        <v>550</v>
      </c>
      <c r="M207" s="171" t="s">
        <v>551</v>
      </c>
      <c r="N207" s="172">
        <v>1</v>
      </c>
      <c r="O207" s="173" t="s">
        <v>34</v>
      </c>
      <c r="P207" s="173" t="s">
        <v>40</v>
      </c>
      <c r="Q207" s="173"/>
      <c r="R207" s="174">
        <v>733900000</v>
      </c>
      <c r="S207" s="174" t="s">
        <v>87</v>
      </c>
      <c r="T207" s="174" t="s">
        <v>87</v>
      </c>
      <c r="U207" s="174" t="s">
        <v>87</v>
      </c>
      <c r="V207" s="174" t="s">
        <v>87</v>
      </c>
      <c r="W207" s="174"/>
      <c r="X207" s="174" t="s">
        <v>87</v>
      </c>
      <c r="Y207" s="175">
        <f t="shared" si="62"/>
        <v>733900000</v>
      </c>
      <c r="Z207" s="176">
        <v>1</v>
      </c>
      <c r="AA207" s="118">
        <v>366950000</v>
      </c>
      <c r="AB207" s="18"/>
      <c r="AC207" s="18"/>
      <c r="AD207" s="18"/>
      <c r="AE207" s="18"/>
      <c r="AF207" s="18"/>
      <c r="AG207" s="18"/>
      <c r="AH207" s="29">
        <f t="shared" ref="AH207:AH228" si="86">+SUM(AA207:AG207)</f>
        <v>366950000</v>
      </c>
      <c r="AI207" s="18">
        <v>366950000</v>
      </c>
      <c r="AJ207" s="18"/>
      <c r="AK207" s="18"/>
      <c r="AL207" s="18"/>
      <c r="AM207" s="18"/>
      <c r="AN207" s="18"/>
      <c r="AO207" s="18"/>
      <c r="AP207" s="29">
        <f t="shared" ref="AP207:AP228" si="87">+SUM(AI207:AO207)</f>
        <v>366950000</v>
      </c>
      <c r="AQ207" s="18"/>
      <c r="AR207" s="18"/>
      <c r="AS207" s="18"/>
      <c r="AT207" s="18"/>
      <c r="AU207" s="18"/>
      <c r="AV207" s="18"/>
      <c r="AW207" s="18"/>
      <c r="AX207" s="29">
        <f t="shared" ref="AX207:AX228" si="88">+SUM(AQ207:AW207)</f>
        <v>0</v>
      </c>
      <c r="AY207" s="18"/>
      <c r="AZ207" s="18"/>
      <c r="BA207" s="18"/>
      <c r="BB207" s="18"/>
      <c r="BC207" s="18"/>
      <c r="BD207" s="18"/>
      <c r="BE207" s="18"/>
      <c r="BF207" s="29">
        <f t="shared" ref="BF207:BF228" si="89">+SUM(AY207:BE207)</f>
        <v>0</v>
      </c>
      <c r="BG207" s="30">
        <f t="shared" si="80"/>
        <v>733900000</v>
      </c>
      <c r="BH207" s="1" t="e">
        <f t="shared" si="81"/>
        <v>#REF!</v>
      </c>
      <c r="BI207" s="1" t="str">
        <f t="shared" si="82"/>
        <v>bien</v>
      </c>
      <c r="BJ207" s="11">
        <f t="shared" si="83"/>
        <v>0</v>
      </c>
    </row>
    <row r="208" spans="1:62" ht="76.900000000000006" customHeight="1" x14ac:dyDescent="0.25">
      <c r="A208" s="313"/>
      <c r="B208" s="249"/>
      <c r="C208" s="297"/>
      <c r="D208" s="249"/>
      <c r="E208" s="249"/>
      <c r="F208" s="249"/>
      <c r="G208" s="249"/>
      <c r="H208" s="249"/>
      <c r="I208" s="249"/>
      <c r="J208" s="249"/>
      <c r="K208" s="249"/>
      <c r="L208" s="150" t="s">
        <v>552</v>
      </c>
      <c r="M208" s="133" t="s">
        <v>553</v>
      </c>
      <c r="N208" s="104">
        <v>8</v>
      </c>
      <c r="O208" s="101" t="s">
        <v>34</v>
      </c>
      <c r="P208" s="101" t="s">
        <v>40</v>
      </c>
      <c r="Q208" s="101"/>
      <c r="R208" s="105">
        <v>888123000</v>
      </c>
      <c r="S208" s="105" t="s">
        <v>87</v>
      </c>
      <c r="T208" s="105" t="s">
        <v>87</v>
      </c>
      <c r="U208" s="105" t="s">
        <v>87</v>
      </c>
      <c r="V208" s="105" t="s">
        <v>87</v>
      </c>
      <c r="W208" s="105"/>
      <c r="X208" s="105" t="s">
        <v>87</v>
      </c>
      <c r="Y208" s="106">
        <f t="shared" si="62"/>
        <v>888123000</v>
      </c>
      <c r="Z208" s="167">
        <v>2</v>
      </c>
      <c r="AA208" s="118">
        <v>222030750</v>
      </c>
      <c r="AB208" s="18"/>
      <c r="AC208" s="18"/>
      <c r="AD208" s="18"/>
      <c r="AE208" s="18"/>
      <c r="AF208" s="18"/>
      <c r="AG208" s="18"/>
      <c r="AH208" s="9">
        <f t="shared" si="86"/>
        <v>222030750</v>
      </c>
      <c r="AI208" s="18">
        <v>222030750</v>
      </c>
      <c r="AJ208" s="18"/>
      <c r="AK208" s="18"/>
      <c r="AL208" s="18"/>
      <c r="AM208" s="18"/>
      <c r="AN208" s="18"/>
      <c r="AO208" s="18"/>
      <c r="AP208" s="9">
        <f t="shared" si="87"/>
        <v>222030750</v>
      </c>
      <c r="AQ208" s="18">
        <v>222030750</v>
      </c>
      <c r="AR208" s="18"/>
      <c r="AS208" s="18"/>
      <c r="AT208" s="18"/>
      <c r="AU208" s="18"/>
      <c r="AV208" s="18"/>
      <c r="AW208" s="18"/>
      <c r="AX208" s="9">
        <f t="shared" si="88"/>
        <v>222030750</v>
      </c>
      <c r="AY208" s="18">
        <v>222030750</v>
      </c>
      <c r="AZ208" s="18"/>
      <c r="BA208" s="18"/>
      <c r="BB208" s="18"/>
      <c r="BC208" s="18"/>
      <c r="BD208" s="18"/>
      <c r="BE208" s="18"/>
      <c r="BF208" s="9">
        <f t="shared" si="89"/>
        <v>222030750</v>
      </c>
      <c r="BG208" s="10">
        <f t="shared" si="80"/>
        <v>888123000</v>
      </c>
      <c r="BH208" s="1" t="e">
        <f t="shared" si="81"/>
        <v>#REF!</v>
      </c>
      <c r="BI208" s="1" t="str">
        <f t="shared" si="82"/>
        <v>bien</v>
      </c>
      <c r="BJ208" s="11">
        <f t="shared" si="83"/>
        <v>0</v>
      </c>
    </row>
    <row r="209" spans="1:62" ht="76.900000000000006" customHeight="1" x14ac:dyDescent="0.25">
      <c r="A209" s="313"/>
      <c r="B209" s="249"/>
      <c r="C209" s="297"/>
      <c r="D209" s="249"/>
      <c r="E209" s="249"/>
      <c r="F209" s="249"/>
      <c r="G209" s="249"/>
      <c r="H209" s="249"/>
      <c r="I209" s="249"/>
      <c r="J209" s="249"/>
      <c r="K209" s="249"/>
      <c r="L209" s="150" t="s">
        <v>554</v>
      </c>
      <c r="M209" s="133" t="s">
        <v>555</v>
      </c>
      <c r="N209" s="104">
        <v>1</v>
      </c>
      <c r="O209" s="101" t="s">
        <v>34</v>
      </c>
      <c r="P209" s="101" t="s">
        <v>35</v>
      </c>
      <c r="Q209" s="101"/>
      <c r="R209" s="105">
        <v>156085000</v>
      </c>
      <c r="S209" s="105" t="s">
        <v>87</v>
      </c>
      <c r="T209" s="105" t="s">
        <v>87</v>
      </c>
      <c r="U209" s="105" t="s">
        <v>87</v>
      </c>
      <c r="V209" s="105" t="s">
        <v>87</v>
      </c>
      <c r="W209" s="105"/>
      <c r="X209" s="105" t="s">
        <v>87</v>
      </c>
      <c r="Y209" s="106">
        <f t="shared" si="62"/>
        <v>156085000</v>
      </c>
      <c r="Z209" s="167">
        <v>1</v>
      </c>
      <c r="AA209" s="118">
        <v>39021250</v>
      </c>
      <c r="AB209" s="18"/>
      <c r="AC209" s="18"/>
      <c r="AD209" s="18"/>
      <c r="AE209" s="18"/>
      <c r="AF209" s="18"/>
      <c r="AG209" s="18"/>
      <c r="AH209" s="9">
        <f t="shared" si="86"/>
        <v>39021250</v>
      </c>
      <c r="AI209" s="18">
        <v>39021250</v>
      </c>
      <c r="AJ209" s="18"/>
      <c r="AK209" s="18"/>
      <c r="AL209" s="18"/>
      <c r="AM209" s="18"/>
      <c r="AN209" s="18"/>
      <c r="AO209" s="18"/>
      <c r="AP209" s="9">
        <f t="shared" si="87"/>
        <v>39021250</v>
      </c>
      <c r="AQ209" s="18">
        <v>39021250</v>
      </c>
      <c r="AR209" s="18"/>
      <c r="AS209" s="18"/>
      <c r="AT209" s="18"/>
      <c r="AU209" s="18"/>
      <c r="AV209" s="18"/>
      <c r="AW209" s="18"/>
      <c r="AX209" s="9">
        <f t="shared" si="88"/>
        <v>39021250</v>
      </c>
      <c r="AY209" s="18">
        <v>39021250</v>
      </c>
      <c r="AZ209" s="18"/>
      <c r="BA209" s="18"/>
      <c r="BB209" s="18"/>
      <c r="BC209" s="18"/>
      <c r="BD209" s="18"/>
      <c r="BE209" s="18"/>
      <c r="BF209" s="9">
        <f t="shared" si="89"/>
        <v>39021250</v>
      </c>
      <c r="BG209" s="10">
        <f t="shared" si="80"/>
        <v>156085000</v>
      </c>
      <c r="BH209" s="1" t="e">
        <f t="shared" si="81"/>
        <v>#REF!</v>
      </c>
      <c r="BI209" s="1" t="str">
        <f t="shared" si="82"/>
        <v>bien</v>
      </c>
      <c r="BJ209" s="11">
        <f t="shared" si="83"/>
        <v>0</v>
      </c>
    </row>
    <row r="210" spans="1:62" ht="76.900000000000006" customHeight="1" x14ac:dyDescent="0.25">
      <c r="A210" s="313"/>
      <c r="B210" s="249"/>
      <c r="C210" s="297"/>
      <c r="D210" s="249"/>
      <c r="E210" s="249"/>
      <c r="F210" s="249"/>
      <c r="G210" s="249"/>
      <c r="H210" s="249"/>
      <c r="I210" s="249"/>
      <c r="J210" s="249"/>
      <c r="K210" s="249"/>
      <c r="L210" s="150" t="s">
        <v>556</v>
      </c>
      <c r="M210" s="133" t="s">
        <v>557</v>
      </c>
      <c r="N210" s="104">
        <v>4</v>
      </c>
      <c r="O210" s="101" t="s">
        <v>34</v>
      </c>
      <c r="P210" s="101" t="s">
        <v>40</v>
      </c>
      <c r="Q210" s="101"/>
      <c r="R210" s="105">
        <v>156085000</v>
      </c>
      <c r="S210" s="105" t="s">
        <v>87</v>
      </c>
      <c r="T210" s="105" t="s">
        <v>87</v>
      </c>
      <c r="U210" s="105" t="s">
        <v>87</v>
      </c>
      <c r="V210" s="105" t="s">
        <v>87</v>
      </c>
      <c r="W210" s="105"/>
      <c r="X210" s="105" t="s">
        <v>87</v>
      </c>
      <c r="Y210" s="106">
        <f t="shared" si="62"/>
        <v>156085000</v>
      </c>
      <c r="Z210" s="167">
        <v>1</v>
      </c>
      <c r="AA210" s="118">
        <v>39021250</v>
      </c>
      <c r="AB210" s="18"/>
      <c r="AC210" s="18"/>
      <c r="AD210" s="18"/>
      <c r="AE210" s="18"/>
      <c r="AF210" s="18"/>
      <c r="AG210" s="18"/>
      <c r="AH210" s="9">
        <f t="shared" si="86"/>
        <v>39021250</v>
      </c>
      <c r="AI210" s="18">
        <v>39021250</v>
      </c>
      <c r="AJ210" s="18"/>
      <c r="AK210" s="18"/>
      <c r="AL210" s="18"/>
      <c r="AM210" s="18"/>
      <c r="AN210" s="18"/>
      <c r="AO210" s="18"/>
      <c r="AP210" s="9">
        <f t="shared" si="87"/>
        <v>39021250</v>
      </c>
      <c r="AQ210" s="18">
        <v>39021250</v>
      </c>
      <c r="AR210" s="18"/>
      <c r="AS210" s="18"/>
      <c r="AT210" s="18"/>
      <c r="AU210" s="18"/>
      <c r="AV210" s="18"/>
      <c r="AW210" s="18"/>
      <c r="AX210" s="9">
        <f t="shared" si="88"/>
        <v>39021250</v>
      </c>
      <c r="AY210" s="18">
        <v>39021250</v>
      </c>
      <c r="AZ210" s="18"/>
      <c r="BA210" s="18"/>
      <c r="BB210" s="18"/>
      <c r="BC210" s="18"/>
      <c r="BD210" s="18"/>
      <c r="BE210" s="18"/>
      <c r="BF210" s="9">
        <f t="shared" si="89"/>
        <v>39021250</v>
      </c>
      <c r="BG210" s="10">
        <f t="shared" si="80"/>
        <v>156085000</v>
      </c>
      <c r="BH210" s="1" t="e">
        <f t="shared" si="81"/>
        <v>#REF!</v>
      </c>
      <c r="BI210" s="1" t="str">
        <f t="shared" si="82"/>
        <v>bien</v>
      </c>
      <c r="BJ210" s="11">
        <f t="shared" si="83"/>
        <v>0</v>
      </c>
    </row>
    <row r="211" spans="1:62" ht="76.900000000000006" customHeight="1" x14ac:dyDescent="0.25">
      <c r="A211" s="313"/>
      <c r="B211" s="249"/>
      <c r="C211" s="297"/>
      <c r="D211" s="249"/>
      <c r="E211" s="249"/>
      <c r="F211" s="249"/>
      <c r="G211" s="249"/>
      <c r="H211" s="249"/>
      <c r="I211" s="249"/>
      <c r="J211" s="249"/>
      <c r="K211" s="249"/>
      <c r="L211" s="150" t="s">
        <v>558</v>
      </c>
      <c r="M211" s="133" t="s">
        <v>559</v>
      </c>
      <c r="N211" s="104">
        <v>33</v>
      </c>
      <c r="O211" s="101" t="s">
        <v>34</v>
      </c>
      <c r="P211" s="101" t="s">
        <v>35</v>
      </c>
      <c r="Q211" s="101" t="s">
        <v>560</v>
      </c>
      <c r="R211" s="105">
        <v>400000000</v>
      </c>
      <c r="S211" s="105" t="s">
        <v>87</v>
      </c>
      <c r="T211" s="105" t="s">
        <v>87</v>
      </c>
      <c r="U211" s="105" t="s">
        <v>87</v>
      </c>
      <c r="V211" s="105" t="s">
        <v>87</v>
      </c>
      <c r="W211" s="105"/>
      <c r="X211" s="105" t="s">
        <v>87</v>
      </c>
      <c r="Y211" s="106">
        <f t="shared" si="62"/>
        <v>400000000</v>
      </c>
      <c r="Z211" s="167">
        <v>33</v>
      </c>
      <c r="AA211" s="118">
        <v>100000000</v>
      </c>
      <c r="AB211" s="18"/>
      <c r="AC211" s="18"/>
      <c r="AD211" s="18"/>
      <c r="AE211" s="18"/>
      <c r="AF211" s="18"/>
      <c r="AG211" s="18"/>
      <c r="AH211" s="9">
        <f t="shared" si="86"/>
        <v>100000000</v>
      </c>
      <c r="AI211" s="18">
        <v>100000000</v>
      </c>
      <c r="AJ211" s="18"/>
      <c r="AK211" s="18"/>
      <c r="AL211" s="18"/>
      <c r="AM211" s="18"/>
      <c r="AN211" s="18"/>
      <c r="AO211" s="18"/>
      <c r="AP211" s="9">
        <f t="shared" si="87"/>
        <v>100000000</v>
      </c>
      <c r="AQ211" s="18">
        <v>100000000</v>
      </c>
      <c r="AR211" s="18"/>
      <c r="AS211" s="18"/>
      <c r="AT211" s="18"/>
      <c r="AU211" s="18"/>
      <c r="AV211" s="18"/>
      <c r="AW211" s="18"/>
      <c r="AX211" s="9">
        <f t="shared" si="88"/>
        <v>100000000</v>
      </c>
      <c r="AY211" s="18">
        <v>100000000</v>
      </c>
      <c r="AZ211" s="18"/>
      <c r="BA211" s="18"/>
      <c r="BB211" s="18"/>
      <c r="BC211" s="18"/>
      <c r="BD211" s="18"/>
      <c r="BE211" s="18"/>
      <c r="BF211" s="9">
        <f t="shared" si="89"/>
        <v>100000000</v>
      </c>
      <c r="BG211" s="10">
        <f t="shared" si="80"/>
        <v>400000000</v>
      </c>
      <c r="BH211" s="1" t="e">
        <f t="shared" si="81"/>
        <v>#REF!</v>
      </c>
      <c r="BI211" s="1" t="str">
        <f t="shared" si="82"/>
        <v>bien</v>
      </c>
      <c r="BJ211" s="11">
        <f t="shared" si="83"/>
        <v>0</v>
      </c>
    </row>
    <row r="212" spans="1:62" ht="76.900000000000006" customHeight="1" x14ac:dyDescent="0.25">
      <c r="A212" s="312">
        <v>59</v>
      </c>
      <c r="B212" s="300" t="s">
        <v>910</v>
      </c>
      <c r="C212" s="296" t="s">
        <v>834</v>
      </c>
      <c r="D212" s="298">
        <v>845500000</v>
      </c>
      <c r="E212" s="298">
        <v>0</v>
      </c>
      <c r="F212" s="299">
        <f>D212+E212</f>
        <v>845500000</v>
      </c>
      <c r="G212" s="248" t="s">
        <v>795</v>
      </c>
      <c r="H212" s="249"/>
      <c r="I212" s="249"/>
      <c r="J212" s="248">
        <v>4.2</v>
      </c>
      <c r="K212" s="250" t="s">
        <v>561</v>
      </c>
      <c r="L212" s="150" t="s">
        <v>562</v>
      </c>
      <c r="M212" s="133" t="s">
        <v>563</v>
      </c>
      <c r="N212" s="104">
        <v>1</v>
      </c>
      <c r="O212" s="101" t="s">
        <v>34</v>
      </c>
      <c r="P212" s="101" t="s">
        <v>40</v>
      </c>
      <c r="Q212" s="101"/>
      <c r="R212" s="105">
        <v>353600000</v>
      </c>
      <c r="S212" s="105" t="s">
        <v>87</v>
      </c>
      <c r="T212" s="105" t="s">
        <v>87</v>
      </c>
      <c r="U212" s="105" t="s">
        <v>87</v>
      </c>
      <c r="V212" s="105" t="s">
        <v>87</v>
      </c>
      <c r="W212" s="105"/>
      <c r="X212" s="105" t="s">
        <v>87</v>
      </c>
      <c r="Y212" s="106">
        <f t="shared" si="62"/>
        <v>353600000</v>
      </c>
      <c r="Z212" s="167">
        <v>1</v>
      </c>
      <c r="AA212" s="118">
        <v>176800000</v>
      </c>
      <c r="AB212" s="18"/>
      <c r="AC212" s="18"/>
      <c r="AD212" s="18"/>
      <c r="AE212" s="18"/>
      <c r="AF212" s="18"/>
      <c r="AG212" s="18"/>
      <c r="AH212" s="9">
        <f t="shared" si="86"/>
        <v>176800000</v>
      </c>
      <c r="AI212" s="18">
        <v>176800000</v>
      </c>
      <c r="AJ212" s="18"/>
      <c r="AK212" s="18"/>
      <c r="AL212" s="18"/>
      <c r="AM212" s="18"/>
      <c r="AN212" s="18"/>
      <c r="AO212" s="18"/>
      <c r="AP212" s="9">
        <f t="shared" si="87"/>
        <v>176800000</v>
      </c>
      <c r="AQ212" s="18"/>
      <c r="AR212" s="18"/>
      <c r="AS212" s="18"/>
      <c r="AT212" s="18"/>
      <c r="AU212" s="18"/>
      <c r="AV212" s="18"/>
      <c r="AW212" s="18"/>
      <c r="AX212" s="9">
        <f t="shared" si="88"/>
        <v>0</v>
      </c>
      <c r="AY212" s="18"/>
      <c r="AZ212" s="18"/>
      <c r="BA212" s="18"/>
      <c r="BB212" s="18"/>
      <c r="BC212" s="18"/>
      <c r="BD212" s="18"/>
      <c r="BE212" s="18"/>
      <c r="BF212" s="9">
        <f t="shared" si="89"/>
        <v>0</v>
      </c>
      <c r="BG212" s="10">
        <f t="shared" si="80"/>
        <v>353600000</v>
      </c>
      <c r="BH212" s="1" t="e">
        <f t="shared" si="81"/>
        <v>#REF!</v>
      </c>
      <c r="BI212" s="1" t="str">
        <f t="shared" si="82"/>
        <v>bien</v>
      </c>
      <c r="BJ212" s="11">
        <f t="shared" si="83"/>
        <v>0</v>
      </c>
    </row>
    <row r="213" spans="1:62" ht="76.900000000000006" customHeight="1" x14ac:dyDescent="0.25">
      <c r="A213" s="313"/>
      <c r="B213" s="249"/>
      <c r="C213" s="297"/>
      <c r="D213" s="249"/>
      <c r="E213" s="249"/>
      <c r="F213" s="249"/>
      <c r="G213" s="249"/>
      <c r="H213" s="249"/>
      <c r="I213" s="249"/>
      <c r="J213" s="249"/>
      <c r="K213" s="249"/>
      <c r="L213" s="150" t="s">
        <v>564</v>
      </c>
      <c r="M213" s="133" t="s">
        <v>565</v>
      </c>
      <c r="N213" s="104">
        <v>4</v>
      </c>
      <c r="O213" s="101" t="s">
        <v>34</v>
      </c>
      <c r="P213" s="101" t="s">
        <v>40</v>
      </c>
      <c r="Q213" s="101"/>
      <c r="R213" s="105">
        <v>216000000</v>
      </c>
      <c r="S213" s="105" t="s">
        <v>87</v>
      </c>
      <c r="T213" s="105" t="s">
        <v>87</v>
      </c>
      <c r="U213" s="105" t="s">
        <v>87</v>
      </c>
      <c r="V213" s="105" t="s">
        <v>87</v>
      </c>
      <c r="W213" s="105"/>
      <c r="X213" s="105" t="s">
        <v>87</v>
      </c>
      <c r="Y213" s="106">
        <f t="shared" si="62"/>
        <v>216000000</v>
      </c>
      <c r="Z213" s="167">
        <v>1</v>
      </c>
      <c r="AA213" s="59">
        <v>54000000</v>
      </c>
      <c r="AB213" s="59"/>
      <c r="AC213" s="59"/>
      <c r="AD213" s="59"/>
      <c r="AE213" s="59"/>
      <c r="AF213" s="59"/>
      <c r="AG213" s="59"/>
      <c r="AH213" s="27">
        <f t="shared" si="86"/>
        <v>54000000</v>
      </c>
      <c r="AI213" s="59">
        <v>54000000</v>
      </c>
      <c r="AJ213" s="59"/>
      <c r="AK213" s="59"/>
      <c r="AL213" s="59"/>
      <c r="AM213" s="59"/>
      <c r="AN213" s="59"/>
      <c r="AO213" s="59"/>
      <c r="AP213" s="27">
        <f t="shared" si="87"/>
        <v>54000000</v>
      </c>
      <c r="AQ213" s="59">
        <v>54000000</v>
      </c>
      <c r="AR213" s="59"/>
      <c r="AS213" s="59"/>
      <c r="AT213" s="59"/>
      <c r="AU213" s="59"/>
      <c r="AV213" s="59"/>
      <c r="AW213" s="59"/>
      <c r="AX213" s="27">
        <f t="shared" si="88"/>
        <v>54000000</v>
      </c>
      <c r="AY213" s="59">
        <v>54000000</v>
      </c>
      <c r="AZ213" s="59"/>
      <c r="BA213" s="59"/>
      <c r="BB213" s="59"/>
      <c r="BC213" s="59"/>
      <c r="BD213" s="59"/>
      <c r="BE213" s="59"/>
      <c r="BF213" s="27">
        <f t="shared" si="89"/>
        <v>54000000</v>
      </c>
      <c r="BG213" s="28">
        <f t="shared" si="80"/>
        <v>216000000</v>
      </c>
      <c r="BH213" s="1" t="e">
        <f t="shared" si="81"/>
        <v>#REF!</v>
      </c>
      <c r="BI213" s="1" t="str">
        <f t="shared" si="82"/>
        <v>bien</v>
      </c>
      <c r="BJ213" s="11">
        <f t="shared" si="83"/>
        <v>0</v>
      </c>
    </row>
    <row r="214" spans="1:62" ht="76.900000000000006" customHeight="1" x14ac:dyDescent="0.25">
      <c r="A214" s="318">
        <v>60</v>
      </c>
      <c r="B214" s="330" t="s">
        <v>569</v>
      </c>
      <c r="C214" s="296" t="s">
        <v>570</v>
      </c>
      <c r="D214" s="298">
        <v>0</v>
      </c>
      <c r="E214" s="298">
        <v>3748433227</v>
      </c>
      <c r="F214" s="299">
        <f t="shared" ref="F214" si="90">D214+E214</f>
        <v>3748433227</v>
      </c>
      <c r="G214" s="303" t="s">
        <v>471</v>
      </c>
      <c r="H214" s="249"/>
      <c r="I214" s="249"/>
      <c r="J214" s="293">
        <v>4.3</v>
      </c>
      <c r="K214" s="293" t="s">
        <v>566</v>
      </c>
      <c r="L214" s="150" t="s">
        <v>567</v>
      </c>
      <c r="M214" s="133" t="s">
        <v>568</v>
      </c>
      <c r="N214" s="104">
        <v>150</v>
      </c>
      <c r="O214" s="101" t="s">
        <v>34</v>
      </c>
      <c r="P214" s="101" t="s">
        <v>310</v>
      </c>
      <c r="Q214" s="101"/>
      <c r="R214" s="105">
        <v>0</v>
      </c>
      <c r="S214" s="105">
        <v>8784005797</v>
      </c>
      <c r="T214" s="105">
        <v>0</v>
      </c>
      <c r="U214" s="105">
        <v>0</v>
      </c>
      <c r="V214" s="105">
        <v>0</v>
      </c>
      <c r="W214" s="105"/>
      <c r="X214" s="105">
        <v>0</v>
      </c>
      <c r="Y214" s="106">
        <f t="shared" si="62"/>
        <v>8784005797</v>
      </c>
      <c r="Z214" s="167">
        <v>45</v>
      </c>
      <c r="AA214" s="53"/>
      <c r="AB214" s="54">
        <v>2196001448</v>
      </c>
      <c r="AC214" s="54"/>
      <c r="AD214" s="54"/>
      <c r="AE214" s="54"/>
      <c r="AF214" s="54"/>
      <c r="AG214" s="54"/>
      <c r="AH214" s="9">
        <f t="shared" si="86"/>
        <v>2196001448</v>
      </c>
      <c r="AI214" s="54"/>
      <c r="AJ214" s="54">
        <v>2196001449</v>
      </c>
      <c r="AK214" s="54"/>
      <c r="AL214" s="54"/>
      <c r="AM214" s="54"/>
      <c r="AN214" s="54"/>
      <c r="AO214" s="54"/>
      <c r="AP214" s="9">
        <f t="shared" si="87"/>
        <v>2196001449</v>
      </c>
      <c r="AQ214" s="54"/>
      <c r="AR214" s="54">
        <v>2196001450</v>
      </c>
      <c r="AS214" s="54"/>
      <c r="AT214" s="54"/>
      <c r="AU214" s="54"/>
      <c r="AV214" s="54"/>
      <c r="AW214" s="54"/>
      <c r="AX214" s="9">
        <f t="shared" si="88"/>
        <v>2196001450</v>
      </c>
      <c r="AY214" s="54"/>
      <c r="AZ214" s="54">
        <v>2196001450</v>
      </c>
      <c r="BA214" s="54"/>
      <c r="BB214" s="54"/>
      <c r="BC214" s="54"/>
      <c r="BD214" s="54"/>
      <c r="BE214" s="54"/>
      <c r="BF214" s="9">
        <f t="shared" si="89"/>
        <v>2196001450</v>
      </c>
      <c r="BG214" s="10">
        <f t="shared" si="80"/>
        <v>8784005797</v>
      </c>
      <c r="BH214" s="1" t="e">
        <f t="shared" si="81"/>
        <v>#REF!</v>
      </c>
      <c r="BI214" s="1" t="str">
        <f t="shared" si="82"/>
        <v>bien</v>
      </c>
      <c r="BJ214" s="11">
        <f t="shared" si="83"/>
        <v>0</v>
      </c>
    </row>
    <row r="215" spans="1:62" ht="99" customHeight="1" x14ac:dyDescent="0.25">
      <c r="A215" s="313"/>
      <c r="B215" s="249"/>
      <c r="C215" s="297"/>
      <c r="D215" s="249"/>
      <c r="E215" s="249"/>
      <c r="F215" s="249"/>
      <c r="G215" s="249"/>
      <c r="H215" s="249"/>
      <c r="I215" s="249"/>
      <c r="J215" s="294"/>
      <c r="K215" s="294"/>
      <c r="L215" s="150" t="s">
        <v>571</v>
      </c>
      <c r="M215" s="133" t="s">
        <v>572</v>
      </c>
      <c r="N215" s="104">
        <v>150</v>
      </c>
      <c r="O215" s="101" t="s">
        <v>50</v>
      </c>
      <c r="P215" s="101" t="s">
        <v>310</v>
      </c>
      <c r="Q215" s="101"/>
      <c r="R215" s="105">
        <v>0</v>
      </c>
      <c r="S215" s="105">
        <v>6209727114</v>
      </c>
      <c r="T215" s="105">
        <v>0</v>
      </c>
      <c r="U215" s="105">
        <v>0</v>
      </c>
      <c r="V215" s="105">
        <v>0</v>
      </c>
      <c r="W215" s="105"/>
      <c r="X215" s="105">
        <v>0</v>
      </c>
      <c r="Y215" s="106">
        <f t="shared" si="62"/>
        <v>6209727114</v>
      </c>
      <c r="Z215" s="167">
        <v>45</v>
      </c>
      <c r="AA215" s="53"/>
      <c r="AB215" s="54">
        <v>1552431777</v>
      </c>
      <c r="AC215" s="54"/>
      <c r="AD215" s="54"/>
      <c r="AE215" s="54"/>
      <c r="AF215" s="54"/>
      <c r="AG215" s="54"/>
      <c r="AH215" s="9">
        <f t="shared" si="86"/>
        <v>1552431777</v>
      </c>
      <c r="AI215" s="54"/>
      <c r="AJ215" s="54">
        <v>1552431778</v>
      </c>
      <c r="AK215" s="54"/>
      <c r="AL215" s="54"/>
      <c r="AM215" s="54"/>
      <c r="AN215" s="54"/>
      <c r="AO215" s="54"/>
      <c r="AP215" s="9">
        <f t="shared" si="87"/>
        <v>1552431778</v>
      </c>
      <c r="AQ215" s="54"/>
      <c r="AR215" s="54">
        <v>1552431779</v>
      </c>
      <c r="AS215" s="54"/>
      <c r="AT215" s="54"/>
      <c r="AU215" s="54"/>
      <c r="AV215" s="54"/>
      <c r="AW215" s="54"/>
      <c r="AX215" s="9">
        <f t="shared" si="88"/>
        <v>1552431779</v>
      </c>
      <c r="AY215" s="54"/>
      <c r="AZ215" s="54">
        <v>1552431780</v>
      </c>
      <c r="BA215" s="54"/>
      <c r="BB215" s="54"/>
      <c r="BC215" s="54"/>
      <c r="BD215" s="54"/>
      <c r="BE215" s="54"/>
      <c r="BF215" s="9">
        <f t="shared" si="89"/>
        <v>1552431780</v>
      </c>
      <c r="BG215" s="10">
        <f t="shared" si="80"/>
        <v>6209727114</v>
      </c>
      <c r="BH215" s="1" t="e">
        <f t="shared" si="81"/>
        <v>#REF!</v>
      </c>
      <c r="BI215" s="1" t="str">
        <f t="shared" si="82"/>
        <v>bien</v>
      </c>
      <c r="BJ215" s="11">
        <f t="shared" si="83"/>
        <v>0</v>
      </c>
    </row>
    <row r="216" spans="1:62" ht="76.900000000000006" customHeight="1" x14ac:dyDescent="0.25">
      <c r="A216" s="224">
        <v>61</v>
      </c>
      <c r="B216" s="158" t="s">
        <v>875</v>
      </c>
      <c r="C216" s="155" t="s">
        <v>575</v>
      </c>
      <c r="D216" s="160">
        <v>593481426</v>
      </c>
      <c r="E216" s="160">
        <v>0</v>
      </c>
      <c r="F216" s="160">
        <f t="shared" ref="F216:F219" si="91">D216+E216</f>
        <v>593481426</v>
      </c>
      <c r="G216" s="144" t="s">
        <v>471</v>
      </c>
      <c r="H216" s="249"/>
      <c r="I216" s="249"/>
      <c r="J216" s="294"/>
      <c r="K216" s="294"/>
      <c r="L216" s="150" t="s">
        <v>573</v>
      </c>
      <c r="M216" s="133" t="s">
        <v>574</v>
      </c>
      <c r="N216" s="104">
        <v>2</v>
      </c>
      <c r="O216" s="101" t="s">
        <v>34</v>
      </c>
      <c r="P216" s="101" t="s">
        <v>576</v>
      </c>
      <c r="Q216" s="101"/>
      <c r="R216" s="105">
        <v>2425998188</v>
      </c>
      <c r="S216" s="105">
        <v>0</v>
      </c>
      <c r="T216" s="105">
        <v>0</v>
      </c>
      <c r="U216" s="105">
        <v>0</v>
      </c>
      <c r="V216" s="105">
        <v>0</v>
      </c>
      <c r="W216" s="105"/>
      <c r="X216" s="105">
        <v>0</v>
      </c>
      <c r="Y216" s="106">
        <f t="shared" si="62"/>
        <v>2425998188</v>
      </c>
      <c r="Z216" s="167">
        <v>2</v>
      </c>
      <c r="AA216" s="53">
        <v>561279548</v>
      </c>
      <c r="AB216" s="54"/>
      <c r="AC216" s="54"/>
      <c r="AD216" s="54"/>
      <c r="AE216" s="54"/>
      <c r="AF216" s="54"/>
      <c r="AG216" s="54"/>
      <c r="AH216" s="9">
        <f t="shared" si="86"/>
        <v>561279548</v>
      </c>
      <c r="AI216" s="54">
        <v>593481426</v>
      </c>
      <c r="AJ216" s="54"/>
      <c r="AK216" s="54"/>
      <c r="AL216" s="54"/>
      <c r="AM216" s="54"/>
      <c r="AN216" s="54"/>
      <c r="AO216" s="54"/>
      <c r="AP216" s="9">
        <f t="shared" si="87"/>
        <v>593481426</v>
      </c>
      <c r="AQ216" s="54">
        <v>623155497</v>
      </c>
      <c r="AR216" s="54"/>
      <c r="AS216" s="54"/>
      <c r="AT216" s="54"/>
      <c r="AU216" s="54"/>
      <c r="AV216" s="54"/>
      <c r="AW216" s="54"/>
      <c r="AX216" s="9">
        <f t="shared" si="88"/>
        <v>623155497</v>
      </c>
      <c r="AY216" s="54">
        <v>648081717</v>
      </c>
      <c r="AZ216" s="54"/>
      <c r="BA216" s="54"/>
      <c r="BB216" s="54"/>
      <c r="BC216" s="54"/>
      <c r="BD216" s="54"/>
      <c r="BE216" s="54"/>
      <c r="BF216" s="9">
        <f t="shared" si="89"/>
        <v>648081717</v>
      </c>
      <c r="BG216" s="10">
        <f t="shared" si="80"/>
        <v>2425998188</v>
      </c>
      <c r="BH216" s="1" t="e">
        <f t="shared" si="81"/>
        <v>#REF!</v>
      </c>
      <c r="BI216" s="1" t="str">
        <f t="shared" si="82"/>
        <v>bien</v>
      </c>
      <c r="BJ216" s="11">
        <f t="shared" si="83"/>
        <v>0</v>
      </c>
    </row>
    <row r="217" spans="1:62" s="164" customFormat="1" ht="76.900000000000006" customHeight="1" x14ac:dyDescent="0.25">
      <c r="A217" s="329">
        <v>62</v>
      </c>
      <c r="B217" s="256" t="s">
        <v>923</v>
      </c>
      <c r="C217" s="353" t="s">
        <v>924</v>
      </c>
      <c r="D217" s="283">
        <v>0</v>
      </c>
      <c r="E217" s="283">
        <v>9169267855</v>
      </c>
      <c r="F217" s="283">
        <f t="shared" si="91"/>
        <v>9169267855</v>
      </c>
      <c r="G217" s="354" t="s">
        <v>471</v>
      </c>
      <c r="H217" s="249"/>
      <c r="I217" s="249"/>
      <c r="J217" s="294"/>
      <c r="K217" s="294"/>
      <c r="L217" s="246" t="s">
        <v>567</v>
      </c>
      <c r="M217" s="133" t="s">
        <v>568</v>
      </c>
      <c r="N217" s="104">
        <v>150</v>
      </c>
      <c r="O217" s="101" t="s">
        <v>34</v>
      </c>
      <c r="P217" s="101" t="s">
        <v>310</v>
      </c>
      <c r="Q217" s="101"/>
      <c r="R217" s="105">
        <v>0</v>
      </c>
      <c r="S217" s="105">
        <v>8784005797</v>
      </c>
      <c r="T217" s="105">
        <v>0</v>
      </c>
      <c r="U217" s="105">
        <v>0</v>
      </c>
      <c r="V217" s="105">
        <v>0</v>
      </c>
      <c r="W217" s="105"/>
      <c r="X217" s="105">
        <v>0</v>
      </c>
      <c r="Y217" s="106">
        <f t="shared" ref="Y217:Y218" si="92">+SUM(R217:X217)</f>
        <v>8784005797</v>
      </c>
      <c r="Z217" s="167">
        <v>45</v>
      </c>
      <c r="AA217" s="53"/>
      <c r="AB217" s="54"/>
      <c r="AC217" s="54"/>
      <c r="AD217" s="54"/>
      <c r="AE217" s="54"/>
      <c r="AF217" s="54"/>
      <c r="AG217" s="54"/>
      <c r="AH217" s="9"/>
      <c r="AI217" s="54"/>
      <c r="AJ217" s="54"/>
      <c r="AK217" s="54"/>
      <c r="AL217" s="54"/>
      <c r="AM217" s="54"/>
      <c r="AN217" s="54"/>
      <c r="AO217" s="54"/>
      <c r="AP217" s="9"/>
      <c r="AQ217" s="54"/>
      <c r="AR217" s="54"/>
      <c r="AS217" s="54"/>
      <c r="AT217" s="54"/>
      <c r="AU217" s="54"/>
      <c r="AV217" s="54"/>
      <c r="AW217" s="54"/>
      <c r="AX217" s="9"/>
      <c r="AY217" s="54"/>
      <c r="AZ217" s="54"/>
      <c r="BA217" s="54"/>
      <c r="BB217" s="54"/>
      <c r="BC217" s="54"/>
      <c r="BD217" s="54"/>
      <c r="BE217" s="54"/>
      <c r="BF217" s="9"/>
      <c r="BG217" s="109"/>
      <c r="BH217" s="1"/>
      <c r="BI217" s="1"/>
      <c r="BJ217" s="11"/>
    </row>
    <row r="218" spans="1:62" s="164" customFormat="1" ht="76.900000000000006" customHeight="1" x14ac:dyDescent="0.25">
      <c r="A218" s="317"/>
      <c r="B218" s="257"/>
      <c r="C218" s="304"/>
      <c r="D218" s="284"/>
      <c r="E218" s="284"/>
      <c r="F218" s="284"/>
      <c r="G218" s="355"/>
      <c r="H218" s="249"/>
      <c r="I218" s="249"/>
      <c r="J218" s="295"/>
      <c r="K218" s="295"/>
      <c r="L218" s="246" t="s">
        <v>571</v>
      </c>
      <c r="M218" s="133" t="s">
        <v>572</v>
      </c>
      <c r="N218" s="104">
        <v>150</v>
      </c>
      <c r="O218" s="101" t="s">
        <v>50</v>
      </c>
      <c r="P218" s="101" t="s">
        <v>310</v>
      </c>
      <c r="Q218" s="101"/>
      <c r="R218" s="105">
        <v>0</v>
      </c>
      <c r="S218" s="105">
        <v>6209727114</v>
      </c>
      <c r="T218" s="105">
        <v>0</v>
      </c>
      <c r="U218" s="105">
        <v>0</v>
      </c>
      <c r="V218" s="105">
        <v>0</v>
      </c>
      <c r="W218" s="105"/>
      <c r="X218" s="105">
        <v>0</v>
      </c>
      <c r="Y218" s="106">
        <f t="shared" si="92"/>
        <v>6209727114</v>
      </c>
      <c r="Z218" s="167">
        <v>45</v>
      </c>
      <c r="AA218" s="53"/>
      <c r="AB218" s="54"/>
      <c r="AC218" s="54"/>
      <c r="AD218" s="54"/>
      <c r="AE218" s="54"/>
      <c r="AF218" s="54"/>
      <c r="AG218" s="54"/>
      <c r="AH218" s="9"/>
      <c r="AI218" s="54"/>
      <c r="AJ218" s="54"/>
      <c r="AK218" s="54"/>
      <c r="AL218" s="54"/>
      <c r="AM218" s="54"/>
      <c r="AN218" s="54"/>
      <c r="AO218" s="54"/>
      <c r="AP218" s="9"/>
      <c r="AQ218" s="54"/>
      <c r="AR218" s="54"/>
      <c r="AS218" s="54"/>
      <c r="AT218" s="54"/>
      <c r="AU218" s="54"/>
      <c r="AV218" s="54"/>
      <c r="AW218" s="54"/>
      <c r="AX218" s="9"/>
      <c r="AY218" s="54"/>
      <c r="AZ218" s="54"/>
      <c r="BA218" s="54"/>
      <c r="BB218" s="54"/>
      <c r="BC218" s="54"/>
      <c r="BD218" s="54"/>
      <c r="BE218" s="54"/>
      <c r="BF218" s="9"/>
      <c r="BG218" s="109"/>
      <c r="BH218" s="1"/>
      <c r="BI218" s="1"/>
      <c r="BJ218" s="11"/>
    </row>
    <row r="219" spans="1:62" ht="76.900000000000006" customHeight="1" x14ac:dyDescent="0.25">
      <c r="A219" s="312">
        <v>63</v>
      </c>
      <c r="B219" s="300" t="s">
        <v>912</v>
      </c>
      <c r="C219" s="296" t="s">
        <v>835</v>
      </c>
      <c r="D219" s="331">
        <v>975000000</v>
      </c>
      <c r="E219" s="331">
        <v>0</v>
      </c>
      <c r="F219" s="299">
        <f t="shared" si="91"/>
        <v>975000000</v>
      </c>
      <c r="G219" s="303" t="s">
        <v>33</v>
      </c>
      <c r="H219" s="249"/>
      <c r="I219" s="249"/>
      <c r="J219" s="248">
        <v>4.4000000000000004</v>
      </c>
      <c r="K219" s="250" t="s">
        <v>577</v>
      </c>
      <c r="L219" s="150" t="s">
        <v>578</v>
      </c>
      <c r="M219" s="133" t="s">
        <v>579</v>
      </c>
      <c r="N219" s="104">
        <v>4</v>
      </c>
      <c r="O219" s="101" t="s">
        <v>34</v>
      </c>
      <c r="P219" s="101" t="s">
        <v>40</v>
      </c>
      <c r="Q219" s="101"/>
      <c r="R219" s="105">
        <v>100000000</v>
      </c>
      <c r="S219" s="105">
        <v>0</v>
      </c>
      <c r="T219" s="105">
        <v>0</v>
      </c>
      <c r="U219" s="105">
        <v>0</v>
      </c>
      <c r="V219" s="105">
        <v>0</v>
      </c>
      <c r="W219" s="105"/>
      <c r="X219" s="105">
        <v>0</v>
      </c>
      <c r="Y219" s="106">
        <f t="shared" si="62"/>
        <v>100000000</v>
      </c>
      <c r="Z219" s="167">
        <v>2</v>
      </c>
      <c r="AA219" s="103">
        <v>50000000</v>
      </c>
      <c r="AB219" s="9">
        <v>0</v>
      </c>
      <c r="AC219" s="9"/>
      <c r="AD219" s="9"/>
      <c r="AE219" s="9"/>
      <c r="AF219" s="9"/>
      <c r="AG219" s="9"/>
      <c r="AH219" s="9">
        <f t="shared" si="86"/>
        <v>50000000</v>
      </c>
      <c r="AI219" s="9">
        <v>50000000</v>
      </c>
      <c r="AJ219" s="9">
        <v>0</v>
      </c>
      <c r="AK219" s="9"/>
      <c r="AL219" s="9"/>
      <c r="AM219" s="9"/>
      <c r="AN219" s="9"/>
      <c r="AO219" s="9"/>
      <c r="AP219" s="9">
        <f t="shared" si="87"/>
        <v>50000000</v>
      </c>
      <c r="AQ219" s="9">
        <v>0</v>
      </c>
      <c r="AR219" s="9">
        <v>0</v>
      </c>
      <c r="AS219" s="9"/>
      <c r="AT219" s="9"/>
      <c r="AU219" s="9"/>
      <c r="AV219" s="9"/>
      <c r="AW219" s="9"/>
      <c r="AX219" s="9">
        <f t="shared" si="88"/>
        <v>0</v>
      </c>
      <c r="AY219" s="9">
        <v>0</v>
      </c>
      <c r="AZ219" s="9">
        <v>0</v>
      </c>
      <c r="BA219" s="9"/>
      <c r="BB219" s="9"/>
      <c r="BC219" s="9"/>
      <c r="BD219" s="9"/>
      <c r="BE219" s="9"/>
      <c r="BF219" s="9">
        <f t="shared" si="89"/>
        <v>0</v>
      </c>
      <c r="BG219" s="10">
        <f t="shared" si="80"/>
        <v>100000000</v>
      </c>
      <c r="BH219" s="1" t="e">
        <f t="shared" si="81"/>
        <v>#REF!</v>
      </c>
      <c r="BI219" s="1" t="str">
        <f t="shared" si="82"/>
        <v>bien</v>
      </c>
      <c r="BJ219" s="11">
        <f t="shared" si="83"/>
        <v>0</v>
      </c>
    </row>
    <row r="220" spans="1:62" ht="76.900000000000006" customHeight="1" x14ac:dyDescent="0.25">
      <c r="A220" s="313"/>
      <c r="B220" s="249"/>
      <c r="C220" s="297"/>
      <c r="D220" s="249"/>
      <c r="E220" s="249"/>
      <c r="F220" s="249"/>
      <c r="G220" s="249"/>
      <c r="H220" s="249"/>
      <c r="I220" s="249"/>
      <c r="J220" s="249"/>
      <c r="K220" s="249"/>
      <c r="L220" s="150" t="s">
        <v>580</v>
      </c>
      <c r="M220" s="133" t="s">
        <v>581</v>
      </c>
      <c r="N220" s="104">
        <v>1</v>
      </c>
      <c r="O220" s="101" t="s">
        <v>34</v>
      </c>
      <c r="P220" s="101" t="s">
        <v>35</v>
      </c>
      <c r="Q220" s="101"/>
      <c r="R220" s="105">
        <v>313178789.43710399</v>
      </c>
      <c r="S220" s="105">
        <v>0</v>
      </c>
      <c r="T220" s="105">
        <v>0</v>
      </c>
      <c r="U220" s="105">
        <v>0</v>
      </c>
      <c r="V220" s="105">
        <v>0</v>
      </c>
      <c r="W220" s="105"/>
      <c r="X220" s="105">
        <v>0</v>
      </c>
      <c r="Y220" s="106">
        <f t="shared" si="62"/>
        <v>313178789.43710399</v>
      </c>
      <c r="Z220" s="167">
        <v>1</v>
      </c>
      <c r="AA220" s="103">
        <v>53294697.359275997</v>
      </c>
      <c r="AB220" s="9">
        <v>0</v>
      </c>
      <c r="AC220" s="9"/>
      <c r="AD220" s="9"/>
      <c r="AE220" s="9"/>
      <c r="AF220" s="9"/>
      <c r="AG220" s="9"/>
      <c r="AH220" s="9">
        <f t="shared" si="86"/>
        <v>53294697.359275997</v>
      </c>
      <c r="AI220" s="9">
        <v>53294697.359275997</v>
      </c>
      <c r="AJ220" s="9">
        <v>0</v>
      </c>
      <c r="AK220" s="9"/>
      <c r="AL220" s="9"/>
      <c r="AM220" s="9"/>
      <c r="AN220" s="9"/>
      <c r="AO220" s="9"/>
      <c r="AP220" s="9">
        <f t="shared" si="87"/>
        <v>53294697.359275997</v>
      </c>
      <c r="AQ220" s="9">
        <v>103294697.359276</v>
      </c>
      <c r="AR220" s="9">
        <v>0</v>
      </c>
      <c r="AS220" s="9"/>
      <c r="AT220" s="9"/>
      <c r="AU220" s="9"/>
      <c r="AV220" s="9"/>
      <c r="AW220" s="9"/>
      <c r="AX220" s="9">
        <f t="shared" si="88"/>
        <v>103294697.359276</v>
      </c>
      <c r="AY220" s="9">
        <v>103294697.359276</v>
      </c>
      <c r="AZ220" s="9">
        <v>0</v>
      </c>
      <c r="BA220" s="9"/>
      <c r="BB220" s="9"/>
      <c r="BC220" s="9"/>
      <c r="BD220" s="9"/>
      <c r="BE220" s="9"/>
      <c r="BF220" s="9">
        <f t="shared" si="89"/>
        <v>103294697.359276</v>
      </c>
      <c r="BG220" s="10">
        <f t="shared" si="80"/>
        <v>313178789.43710399</v>
      </c>
      <c r="BH220" s="1" t="e">
        <f t="shared" si="81"/>
        <v>#REF!</v>
      </c>
      <c r="BI220" s="1" t="str">
        <f t="shared" si="82"/>
        <v>bien</v>
      </c>
      <c r="BJ220" s="11">
        <f t="shared" si="83"/>
        <v>0</v>
      </c>
    </row>
    <row r="221" spans="1:62" ht="76.900000000000006" customHeight="1" x14ac:dyDescent="0.25">
      <c r="A221" s="313"/>
      <c r="B221" s="249"/>
      <c r="C221" s="297"/>
      <c r="D221" s="249"/>
      <c r="E221" s="249"/>
      <c r="F221" s="249"/>
      <c r="G221" s="249"/>
      <c r="H221" s="249"/>
      <c r="I221" s="249"/>
      <c r="J221" s="249"/>
      <c r="K221" s="249"/>
      <c r="L221" s="150" t="s">
        <v>582</v>
      </c>
      <c r="M221" s="133" t="s">
        <v>583</v>
      </c>
      <c r="N221" s="104">
        <v>1</v>
      </c>
      <c r="O221" s="101" t="s">
        <v>34</v>
      </c>
      <c r="P221" s="101" t="s">
        <v>35</v>
      </c>
      <c r="Q221" s="101"/>
      <c r="R221" s="105">
        <v>157995132.25850999</v>
      </c>
      <c r="S221" s="105">
        <v>0</v>
      </c>
      <c r="T221" s="105">
        <v>0</v>
      </c>
      <c r="U221" s="105">
        <v>0</v>
      </c>
      <c r="V221" s="105">
        <v>0</v>
      </c>
      <c r="W221" s="105"/>
      <c r="X221" s="105">
        <v>0</v>
      </c>
      <c r="Y221" s="106">
        <f t="shared" si="62"/>
        <v>157995132.25850999</v>
      </c>
      <c r="Z221" s="167">
        <v>1</v>
      </c>
      <c r="AA221" s="103">
        <v>39498783.064627498</v>
      </c>
      <c r="AB221" s="9">
        <v>0</v>
      </c>
      <c r="AC221" s="9"/>
      <c r="AD221" s="9"/>
      <c r="AE221" s="9"/>
      <c r="AF221" s="9"/>
      <c r="AG221" s="9"/>
      <c r="AH221" s="9">
        <f t="shared" si="86"/>
        <v>39498783.064627498</v>
      </c>
      <c r="AI221" s="9">
        <v>39498783.064627498</v>
      </c>
      <c r="AJ221" s="9">
        <v>0</v>
      </c>
      <c r="AK221" s="9"/>
      <c r="AL221" s="9"/>
      <c r="AM221" s="9"/>
      <c r="AN221" s="9"/>
      <c r="AO221" s="9"/>
      <c r="AP221" s="9">
        <f t="shared" si="87"/>
        <v>39498783.064627498</v>
      </c>
      <c r="AQ221" s="9">
        <v>39498783.064627498</v>
      </c>
      <c r="AR221" s="9">
        <v>0</v>
      </c>
      <c r="AS221" s="9"/>
      <c r="AT221" s="9"/>
      <c r="AU221" s="9"/>
      <c r="AV221" s="9"/>
      <c r="AW221" s="9"/>
      <c r="AX221" s="9">
        <f t="shared" si="88"/>
        <v>39498783.064627498</v>
      </c>
      <c r="AY221" s="9">
        <v>39498783.064627498</v>
      </c>
      <c r="AZ221" s="9">
        <v>0</v>
      </c>
      <c r="BA221" s="9"/>
      <c r="BB221" s="9"/>
      <c r="BC221" s="9"/>
      <c r="BD221" s="9"/>
      <c r="BE221" s="9"/>
      <c r="BF221" s="9">
        <f t="shared" si="89"/>
        <v>39498783.064627498</v>
      </c>
      <c r="BG221" s="10">
        <f t="shared" si="80"/>
        <v>157995132.25850999</v>
      </c>
      <c r="BH221" s="1" t="e">
        <f t="shared" si="81"/>
        <v>#REF!</v>
      </c>
      <c r="BI221" s="1" t="str">
        <f t="shared" si="82"/>
        <v>bien</v>
      </c>
      <c r="BJ221" s="11">
        <f t="shared" si="83"/>
        <v>0</v>
      </c>
    </row>
    <row r="222" spans="1:62" ht="76.900000000000006" customHeight="1" x14ac:dyDescent="0.25">
      <c r="A222" s="313"/>
      <c r="B222" s="249"/>
      <c r="C222" s="297"/>
      <c r="D222" s="249"/>
      <c r="E222" s="249"/>
      <c r="F222" s="249"/>
      <c r="G222" s="249"/>
      <c r="H222" s="249"/>
      <c r="I222" s="249"/>
      <c r="J222" s="249"/>
      <c r="K222" s="249"/>
      <c r="L222" s="150" t="s">
        <v>584</v>
      </c>
      <c r="M222" s="133" t="s">
        <v>585</v>
      </c>
      <c r="N222" s="104">
        <v>1</v>
      </c>
      <c r="O222" s="101" t="s">
        <v>34</v>
      </c>
      <c r="P222" s="101" t="s">
        <v>40</v>
      </c>
      <c r="Q222" s="101"/>
      <c r="R222" s="105">
        <v>82938514.857510641</v>
      </c>
      <c r="S222" s="105">
        <v>0</v>
      </c>
      <c r="T222" s="105">
        <v>0</v>
      </c>
      <c r="U222" s="105">
        <v>0</v>
      </c>
      <c r="V222" s="105">
        <v>0</v>
      </c>
      <c r="W222" s="105"/>
      <c r="X222" s="105">
        <v>0</v>
      </c>
      <c r="Y222" s="106">
        <f t="shared" si="62"/>
        <v>82938514.857510641</v>
      </c>
      <c r="Z222" s="167">
        <v>1</v>
      </c>
      <c r="AA222" s="103"/>
      <c r="AB222" s="9">
        <v>0</v>
      </c>
      <c r="AC222" s="9"/>
      <c r="AD222" s="9"/>
      <c r="AE222" s="9"/>
      <c r="AF222" s="9"/>
      <c r="AG222" s="9"/>
      <c r="AH222" s="9">
        <f t="shared" si="86"/>
        <v>0</v>
      </c>
      <c r="AI222" s="9">
        <v>82938514.857510641</v>
      </c>
      <c r="AJ222" s="9">
        <v>0</v>
      </c>
      <c r="AK222" s="9"/>
      <c r="AL222" s="9"/>
      <c r="AM222" s="9"/>
      <c r="AN222" s="9"/>
      <c r="AO222" s="9"/>
      <c r="AP222" s="9">
        <f t="shared" si="87"/>
        <v>82938514.857510641</v>
      </c>
      <c r="AQ222" s="9">
        <v>0</v>
      </c>
      <c r="AR222" s="9">
        <v>0</v>
      </c>
      <c r="AS222" s="9"/>
      <c r="AT222" s="9"/>
      <c r="AU222" s="9"/>
      <c r="AV222" s="9"/>
      <c r="AW222" s="9"/>
      <c r="AX222" s="9">
        <f t="shared" si="88"/>
        <v>0</v>
      </c>
      <c r="AY222" s="9">
        <v>0</v>
      </c>
      <c r="AZ222" s="9">
        <v>0</v>
      </c>
      <c r="BA222" s="9"/>
      <c r="BB222" s="9"/>
      <c r="BC222" s="9"/>
      <c r="BD222" s="9"/>
      <c r="BE222" s="9"/>
      <c r="BF222" s="9">
        <f t="shared" si="89"/>
        <v>0</v>
      </c>
      <c r="BG222" s="10">
        <f t="shared" si="80"/>
        <v>82938514.857510641</v>
      </c>
      <c r="BH222" s="1" t="e">
        <f t="shared" si="81"/>
        <v>#REF!</v>
      </c>
      <c r="BI222" s="1" t="str">
        <f t="shared" si="82"/>
        <v>bien</v>
      </c>
      <c r="BJ222" s="11">
        <f t="shared" si="83"/>
        <v>0</v>
      </c>
    </row>
    <row r="223" spans="1:62" ht="91.5" customHeight="1" x14ac:dyDescent="0.25">
      <c r="A223" s="224">
        <v>64</v>
      </c>
      <c r="B223" s="158" t="s">
        <v>589</v>
      </c>
      <c r="C223" s="155" t="s">
        <v>590</v>
      </c>
      <c r="D223" s="160">
        <v>761564533</v>
      </c>
      <c r="E223" s="160">
        <v>5529931683</v>
      </c>
      <c r="F223" s="160">
        <f t="shared" ref="F223:F224" si="93">D223+E223</f>
        <v>6291496216</v>
      </c>
      <c r="G223" s="162" t="s">
        <v>471</v>
      </c>
      <c r="H223" s="249"/>
      <c r="I223" s="249"/>
      <c r="J223" s="247">
        <v>4.5</v>
      </c>
      <c r="K223" s="247" t="s">
        <v>586</v>
      </c>
      <c r="L223" s="150" t="s">
        <v>587</v>
      </c>
      <c r="M223" s="133" t="s">
        <v>588</v>
      </c>
      <c r="N223" s="104">
        <v>1000</v>
      </c>
      <c r="O223" s="101" t="s">
        <v>50</v>
      </c>
      <c r="P223" s="101" t="s">
        <v>310</v>
      </c>
      <c r="Q223" s="101" t="s">
        <v>591</v>
      </c>
      <c r="R223" s="105">
        <v>580501088</v>
      </c>
      <c r="S223" s="105">
        <v>6978729210</v>
      </c>
      <c r="T223" s="105">
        <v>12440769702</v>
      </c>
      <c r="U223" s="105">
        <v>0</v>
      </c>
      <c r="V223" s="105">
        <v>0</v>
      </c>
      <c r="W223" s="105"/>
      <c r="X223" s="105">
        <v>0</v>
      </c>
      <c r="Y223" s="106">
        <f t="shared" si="62"/>
        <v>20000000000</v>
      </c>
      <c r="Z223" s="167">
        <v>300</v>
      </c>
      <c r="AA223" s="53">
        <v>79071051</v>
      </c>
      <c r="AB223" s="54">
        <v>343082674</v>
      </c>
      <c r="AC223" s="54">
        <v>2361218900</v>
      </c>
      <c r="AD223" s="54"/>
      <c r="AE223" s="54"/>
      <c r="AF223" s="54"/>
      <c r="AG223" s="54"/>
      <c r="AH223" s="9">
        <f t="shared" si="86"/>
        <v>2783372625</v>
      </c>
      <c r="AI223" s="54">
        <v>139758321</v>
      </c>
      <c r="AJ223" s="54">
        <v>2193570141</v>
      </c>
      <c r="AK223" s="54">
        <v>3373169858</v>
      </c>
      <c r="AL223" s="54"/>
      <c r="AM223" s="54"/>
      <c r="AN223" s="54"/>
      <c r="AO223" s="54"/>
      <c r="AP223" s="9">
        <f t="shared" si="87"/>
        <v>5706498320</v>
      </c>
      <c r="AQ223" s="54">
        <v>152967347</v>
      </c>
      <c r="AR223" s="54">
        <v>2211581981</v>
      </c>
      <c r="AS223" s="54">
        <v>3373169858</v>
      </c>
      <c r="AT223" s="54"/>
      <c r="AU223" s="54"/>
      <c r="AV223" s="54"/>
      <c r="AW223" s="54"/>
      <c r="AX223" s="9">
        <f t="shared" si="88"/>
        <v>5737719186</v>
      </c>
      <c r="AY223" s="54">
        <v>208704369</v>
      </c>
      <c r="AZ223" s="54">
        <v>2230494414</v>
      </c>
      <c r="BA223" s="54">
        <v>3333211086</v>
      </c>
      <c r="BB223" s="54"/>
      <c r="BC223" s="54"/>
      <c r="BD223" s="54"/>
      <c r="BE223" s="54"/>
      <c r="BF223" s="9">
        <f t="shared" si="89"/>
        <v>5772409869</v>
      </c>
      <c r="BG223" s="10">
        <f t="shared" si="80"/>
        <v>20000000000</v>
      </c>
      <c r="BH223" s="1" t="e">
        <f t="shared" si="81"/>
        <v>#REF!</v>
      </c>
      <c r="BI223" s="1" t="str">
        <f t="shared" si="82"/>
        <v>bien</v>
      </c>
      <c r="BJ223" s="11">
        <f t="shared" si="83"/>
        <v>0</v>
      </c>
    </row>
    <row r="224" spans="1:62" ht="76.900000000000006" customHeight="1" x14ac:dyDescent="0.25">
      <c r="A224" s="312">
        <v>65</v>
      </c>
      <c r="B224" s="300" t="s">
        <v>876</v>
      </c>
      <c r="C224" s="296" t="s">
        <v>595</v>
      </c>
      <c r="D224" s="356">
        <v>10263910374</v>
      </c>
      <c r="E224" s="356">
        <v>5882569845</v>
      </c>
      <c r="F224" s="299">
        <f t="shared" si="93"/>
        <v>16146480219</v>
      </c>
      <c r="G224" s="303" t="s">
        <v>471</v>
      </c>
      <c r="H224" s="249"/>
      <c r="I224" s="249"/>
      <c r="J224" s="248">
        <v>4.5999999999999996</v>
      </c>
      <c r="K224" s="250" t="s">
        <v>592</v>
      </c>
      <c r="L224" s="150" t="s">
        <v>593</v>
      </c>
      <c r="M224" s="133" t="s">
        <v>594</v>
      </c>
      <c r="N224" s="104">
        <v>41249857942.508499</v>
      </c>
      <c r="O224" s="101" t="s">
        <v>131</v>
      </c>
      <c r="P224" s="101" t="s">
        <v>40</v>
      </c>
      <c r="Q224" s="101"/>
      <c r="R224" s="105">
        <v>34261440670</v>
      </c>
      <c r="S224" s="105">
        <v>6988417273</v>
      </c>
      <c r="T224" s="105">
        <v>0</v>
      </c>
      <c r="U224" s="105">
        <v>0</v>
      </c>
      <c r="V224" s="105">
        <v>0</v>
      </c>
      <c r="W224" s="105"/>
      <c r="X224" s="105">
        <v>0</v>
      </c>
      <c r="Y224" s="106">
        <f t="shared" si="62"/>
        <v>41249857943</v>
      </c>
      <c r="Z224" s="167">
        <v>10066375647</v>
      </c>
      <c r="AA224" s="53">
        <v>7932697974</v>
      </c>
      <c r="AB224" s="54">
        <v>1621395498</v>
      </c>
      <c r="AC224" s="54"/>
      <c r="AD224" s="54"/>
      <c r="AE224" s="54"/>
      <c r="AF224" s="54"/>
      <c r="AG224" s="54"/>
      <c r="AH224" s="9">
        <f t="shared" si="86"/>
        <v>9554093472</v>
      </c>
      <c r="AI224" s="54">
        <v>8363910374</v>
      </c>
      <c r="AJ224" s="54">
        <v>1702465273</v>
      </c>
      <c r="AK224" s="54"/>
      <c r="AL224" s="54"/>
      <c r="AM224" s="54"/>
      <c r="AN224" s="54"/>
      <c r="AO224" s="54"/>
      <c r="AP224" s="9">
        <f t="shared" si="87"/>
        <v>10066375647</v>
      </c>
      <c r="AQ224" s="54">
        <v>8782105893</v>
      </c>
      <c r="AR224" s="54">
        <v>1787588537</v>
      </c>
      <c r="AS224" s="54"/>
      <c r="AT224" s="54"/>
      <c r="AU224" s="54"/>
      <c r="AV224" s="54"/>
      <c r="AW224" s="54"/>
      <c r="AX224" s="9">
        <f t="shared" si="88"/>
        <v>10569694430</v>
      </c>
      <c r="AY224" s="54">
        <v>9182726429</v>
      </c>
      <c r="AZ224" s="54">
        <v>1876967965</v>
      </c>
      <c r="BA224" s="54"/>
      <c r="BB224" s="54"/>
      <c r="BC224" s="54"/>
      <c r="BD224" s="54"/>
      <c r="BE224" s="54"/>
      <c r="BF224" s="9">
        <f t="shared" si="89"/>
        <v>11059694394</v>
      </c>
      <c r="BG224" s="10">
        <f t="shared" si="80"/>
        <v>41249857943</v>
      </c>
      <c r="BH224" s="1" t="e">
        <f t="shared" si="81"/>
        <v>#REF!</v>
      </c>
      <c r="BI224" s="1" t="str">
        <f t="shared" si="82"/>
        <v>bien</v>
      </c>
      <c r="BJ224" s="11">
        <f t="shared" si="83"/>
        <v>0</v>
      </c>
    </row>
    <row r="225" spans="1:62" ht="76.900000000000006" customHeight="1" x14ac:dyDescent="0.25">
      <c r="A225" s="313"/>
      <c r="B225" s="249"/>
      <c r="C225" s="297"/>
      <c r="D225" s="249"/>
      <c r="E225" s="249"/>
      <c r="F225" s="249"/>
      <c r="G225" s="249"/>
      <c r="H225" s="249"/>
      <c r="I225" s="249"/>
      <c r="J225" s="249"/>
      <c r="K225" s="249"/>
      <c r="L225" s="150" t="s">
        <v>596</v>
      </c>
      <c r="M225" s="133" t="s">
        <v>597</v>
      </c>
      <c r="N225" s="104">
        <v>4</v>
      </c>
      <c r="O225" s="101" t="s">
        <v>50</v>
      </c>
      <c r="P225" s="101" t="s">
        <v>310</v>
      </c>
      <c r="Q225" s="101"/>
      <c r="R225" s="105">
        <v>0</v>
      </c>
      <c r="S225" s="105">
        <v>1500000000</v>
      </c>
      <c r="T225" s="105">
        <v>0</v>
      </c>
      <c r="U225" s="105">
        <v>0</v>
      </c>
      <c r="V225" s="105">
        <v>0</v>
      </c>
      <c r="W225" s="105"/>
      <c r="X225" s="105">
        <v>0</v>
      </c>
      <c r="Y225" s="106">
        <f t="shared" si="62"/>
        <v>1500000000</v>
      </c>
      <c r="Z225" s="167">
        <v>1</v>
      </c>
      <c r="AA225" s="53"/>
      <c r="AB225" s="54"/>
      <c r="AC225" s="54"/>
      <c r="AD225" s="54"/>
      <c r="AE225" s="54"/>
      <c r="AF225" s="54"/>
      <c r="AG225" s="54"/>
      <c r="AH225" s="9">
        <f t="shared" si="86"/>
        <v>0</v>
      </c>
      <c r="AI225" s="54"/>
      <c r="AJ225" s="54">
        <v>437910897</v>
      </c>
      <c r="AK225" s="54"/>
      <c r="AL225" s="54"/>
      <c r="AM225" s="54"/>
      <c r="AN225" s="54"/>
      <c r="AO225" s="54"/>
      <c r="AP225" s="9">
        <f t="shared" si="87"/>
        <v>437910897</v>
      </c>
      <c r="AQ225" s="54"/>
      <c r="AR225" s="54">
        <v>505352189</v>
      </c>
      <c r="AS225" s="54"/>
      <c r="AT225" s="54"/>
      <c r="AU225" s="54"/>
      <c r="AV225" s="54"/>
      <c r="AW225" s="54"/>
      <c r="AX225" s="9">
        <f t="shared" si="88"/>
        <v>505352189</v>
      </c>
      <c r="AY225" s="54"/>
      <c r="AZ225" s="54">
        <v>556736914</v>
      </c>
      <c r="BA225" s="54"/>
      <c r="BB225" s="54"/>
      <c r="BC225" s="54"/>
      <c r="BD225" s="54"/>
      <c r="BE225" s="54"/>
      <c r="BF225" s="9">
        <f t="shared" si="89"/>
        <v>556736914</v>
      </c>
      <c r="BG225" s="10">
        <f t="shared" si="80"/>
        <v>1500000000</v>
      </c>
      <c r="BH225" s="1" t="e">
        <f t="shared" si="81"/>
        <v>#REF!</v>
      </c>
      <c r="BI225" s="1" t="str">
        <f t="shared" si="82"/>
        <v>bien</v>
      </c>
      <c r="BJ225" s="11">
        <f t="shared" si="83"/>
        <v>0</v>
      </c>
    </row>
    <row r="226" spans="1:62" ht="76.900000000000006" customHeight="1" x14ac:dyDescent="0.25">
      <c r="A226" s="313"/>
      <c r="B226" s="249"/>
      <c r="C226" s="297"/>
      <c r="D226" s="249"/>
      <c r="E226" s="249"/>
      <c r="F226" s="249"/>
      <c r="G226" s="249"/>
      <c r="H226" s="249"/>
      <c r="I226" s="249"/>
      <c r="J226" s="249"/>
      <c r="K226" s="249"/>
      <c r="L226" s="150" t="s">
        <v>598</v>
      </c>
      <c r="M226" s="133" t="s">
        <v>599</v>
      </c>
      <c r="N226" s="104">
        <v>4</v>
      </c>
      <c r="O226" s="101" t="s">
        <v>50</v>
      </c>
      <c r="P226" s="101" t="s">
        <v>310</v>
      </c>
      <c r="Q226" s="101"/>
      <c r="R226" s="105">
        <v>0</v>
      </c>
      <c r="S226" s="105">
        <v>14500000000</v>
      </c>
      <c r="T226" s="105">
        <v>0</v>
      </c>
      <c r="U226" s="105">
        <v>0</v>
      </c>
      <c r="V226" s="105">
        <v>0</v>
      </c>
      <c r="W226" s="105"/>
      <c r="X226" s="105">
        <v>0</v>
      </c>
      <c r="Y226" s="106">
        <f t="shared" si="62"/>
        <v>14500000000</v>
      </c>
      <c r="Z226" s="167">
        <v>1</v>
      </c>
      <c r="AA226" s="53"/>
      <c r="AB226" s="54">
        <v>8347298422</v>
      </c>
      <c r="AC226" s="54"/>
      <c r="AD226" s="54"/>
      <c r="AE226" s="54"/>
      <c r="AF226" s="54"/>
      <c r="AG226" s="54"/>
      <c r="AH226" s="9">
        <f t="shared" si="86"/>
        <v>8347298422</v>
      </c>
      <c r="AI226" s="54"/>
      <c r="AJ226" s="54">
        <v>1442193675</v>
      </c>
      <c r="AK226" s="54"/>
      <c r="AL226" s="54"/>
      <c r="AM226" s="54"/>
      <c r="AN226" s="54"/>
      <c r="AO226" s="54"/>
      <c r="AP226" s="9">
        <f t="shared" si="87"/>
        <v>1442193675</v>
      </c>
      <c r="AQ226" s="54"/>
      <c r="AR226" s="54">
        <v>2241304871</v>
      </c>
      <c r="AS226" s="54"/>
      <c r="AT226" s="54"/>
      <c r="AU226" s="54"/>
      <c r="AV226" s="54"/>
      <c r="AW226" s="54"/>
      <c r="AX226" s="9">
        <f t="shared" si="88"/>
        <v>2241304871</v>
      </c>
      <c r="AY226" s="54"/>
      <c r="AZ226" s="54">
        <v>2469203032</v>
      </c>
      <c r="BA226" s="54"/>
      <c r="BB226" s="54"/>
      <c r="BC226" s="54"/>
      <c r="BD226" s="54"/>
      <c r="BE226" s="54"/>
      <c r="BF226" s="9">
        <f t="shared" si="89"/>
        <v>2469203032</v>
      </c>
      <c r="BG226" s="10">
        <f t="shared" si="80"/>
        <v>14500000000</v>
      </c>
      <c r="BH226" s="1" t="e">
        <f t="shared" si="81"/>
        <v>#REF!</v>
      </c>
      <c r="BI226" s="1" t="str">
        <f t="shared" si="82"/>
        <v>bien</v>
      </c>
      <c r="BJ226" s="11">
        <f t="shared" si="83"/>
        <v>0</v>
      </c>
    </row>
    <row r="227" spans="1:62" ht="76.900000000000006" customHeight="1" x14ac:dyDescent="0.25">
      <c r="A227" s="313"/>
      <c r="B227" s="249"/>
      <c r="C227" s="297"/>
      <c r="D227" s="249"/>
      <c r="E227" s="249"/>
      <c r="F227" s="249"/>
      <c r="G227" s="249"/>
      <c r="H227" s="249"/>
      <c r="I227" s="249"/>
      <c r="J227" s="249"/>
      <c r="K227" s="249"/>
      <c r="L227" s="150" t="s">
        <v>600</v>
      </c>
      <c r="M227" s="133" t="s">
        <v>601</v>
      </c>
      <c r="N227" s="104">
        <v>1</v>
      </c>
      <c r="O227" s="101" t="s">
        <v>50</v>
      </c>
      <c r="P227" s="101" t="s">
        <v>310</v>
      </c>
      <c r="Q227" s="101"/>
      <c r="R227" s="105"/>
      <c r="S227" s="105">
        <v>500000000</v>
      </c>
      <c r="T227" s="105"/>
      <c r="U227" s="105"/>
      <c r="V227" s="105"/>
      <c r="W227" s="105"/>
      <c r="X227" s="105"/>
      <c r="Y227" s="106">
        <f t="shared" si="62"/>
        <v>500000000</v>
      </c>
      <c r="Z227" s="167">
        <v>1</v>
      </c>
      <c r="AA227" s="53"/>
      <c r="AB227" s="54"/>
      <c r="AC227" s="54"/>
      <c r="AD227" s="54"/>
      <c r="AE227" s="54"/>
      <c r="AF227" s="54"/>
      <c r="AG227" s="54"/>
      <c r="AH227" s="9">
        <f t="shared" si="86"/>
        <v>0</v>
      </c>
      <c r="AI227" s="54"/>
      <c r="AJ227" s="54">
        <v>500000000</v>
      </c>
      <c r="AK227" s="54"/>
      <c r="AL227" s="54"/>
      <c r="AM227" s="54"/>
      <c r="AN227" s="54"/>
      <c r="AO227" s="54"/>
      <c r="AP227" s="9">
        <f t="shared" si="87"/>
        <v>500000000</v>
      </c>
      <c r="AQ227" s="54"/>
      <c r="AR227" s="54"/>
      <c r="AS227" s="54"/>
      <c r="AT227" s="54"/>
      <c r="AU227" s="54"/>
      <c r="AV227" s="54"/>
      <c r="AW227" s="54"/>
      <c r="AX227" s="9">
        <f t="shared" si="88"/>
        <v>0</v>
      </c>
      <c r="AY227" s="54"/>
      <c r="AZ227" s="54"/>
      <c r="BA227" s="54"/>
      <c r="BB227" s="54"/>
      <c r="BC227" s="54"/>
      <c r="BD227" s="54"/>
      <c r="BE227" s="54"/>
      <c r="BF227" s="9">
        <f t="shared" si="89"/>
        <v>0</v>
      </c>
      <c r="BG227" s="10">
        <f t="shared" si="80"/>
        <v>500000000</v>
      </c>
      <c r="BH227" s="1" t="e">
        <f t="shared" si="81"/>
        <v>#REF!</v>
      </c>
      <c r="BI227" s="1" t="str">
        <f t="shared" si="82"/>
        <v>bien</v>
      </c>
      <c r="BJ227" s="11">
        <f t="shared" si="83"/>
        <v>0</v>
      </c>
    </row>
    <row r="228" spans="1:62" ht="76.900000000000006" customHeight="1" x14ac:dyDescent="0.25">
      <c r="A228" s="313"/>
      <c r="B228" s="249"/>
      <c r="C228" s="297"/>
      <c r="D228" s="249"/>
      <c r="E228" s="249"/>
      <c r="F228" s="249"/>
      <c r="G228" s="249"/>
      <c r="H228" s="249"/>
      <c r="I228" s="249"/>
      <c r="J228" s="249"/>
      <c r="K228" s="249"/>
      <c r="L228" s="150" t="s">
        <v>602</v>
      </c>
      <c r="M228" s="133" t="s">
        <v>603</v>
      </c>
      <c r="N228" s="104">
        <v>1</v>
      </c>
      <c r="O228" s="101" t="s">
        <v>604</v>
      </c>
      <c r="P228" s="101" t="s">
        <v>310</v>
      </c>
      <c r="Q228" s="101"/>
      <c r="R228" s="105">
        <v>0</v>
      </c>
      <c r="S228" s="105">
        <v>700000000</v>
      </c>
      <c r="T228" s="105">
        <v>0</v>
      </c>
      <c r="U228" s="105">
        <v>0</v>
      </c>
      <c r="V228" s="105">
        <v>0</v>
      </c>
      <c r="W228" s="105"/>
      <c r="X228" s="105">
        <v>0</v>
      </c>
      <c r="Y228" s="106">
        <f t="shared" si="62"/>
        <v>700000000</v>
      </c>
      <c r="Z228" s="167"/>
      <c r="AA228" s="51"/>
      <c r="AB228" s="52">
        <v>175000000</v>
      </c>
      <c r="AC228" s="52"/>
      <c r="AD228" s="52"/>
      <c r="AE228" s="52"/>
      <c r="AF228" s="52"/>
      <c r="AG228" s="52"/>
      <c r="AH228" s="27">
        <f t="shared" si="86"/>
        <v>175000000</v>
      </c>
      <c r="AI228" s="52"/>
      <c r="AJ228" s="52">
        <v>175000000</v>
      </c>
      <c r="AK228" s="52"/>
      <c r="AL228" s="52"/>
      <c r="AM228" s="52"/>
      <c r="AN228" s="52"/>
      <c r="AO228" s="52"/>
      <c r="AP228" s="27">
        <f t="shared" si="87"/>
        <v>175000000</v>
      </c>
      <c r="AQ228" s="52"/>
      <c r="AR228" s="52">
        <v>175000000</v>
      </c>
      <c r="AS228" s="52"/>
      <c r="AT228" s="52"/>
      <c r="AU228" s="52"/>
      <c r="AV228" s="52"/>
      <c r="AW228" s="52"/>
      <c r="AX228" s="27">
        <f t="shared" si="88"/>
        <v>175000000</v>
      </c>
      <c r="AY228" s="52"/>
      <c r="AZ228" s="52">
        <v>175000000</v>
      </c>
      <c r="BA228" s="52"/>
      <c r="BB228" s="52"/>
      <c r="BC228" s="52"/>
      <c r="BD228" s="52"/>
      <c r="BE228" s="52"/>
      <c r="BF228" s="27">
        <f t="shared" si="89"/>
        <v>175000000</v>
      </c>
      <c r="BG228" s="28">
        <f t="shared" si="80"/>
        <v>700000000</v>
      </c>
      <c r="BH228" s="1" t="e">
        <f t="shared" si="81"/>
        <v>#REF!</v>
      </c>
      <c r="BI228" s="1" t="str">
        <f t="shared" si="82"/>
        <v>bien</v>
      </c>
      <c r="BJ228" s="11">
        <f t="shared" si="83"/>
        <v>0</v>
      </c>
    </row>
    <row r="229" spans="1:62" ht="76.900000000000006" customHeight="1" x14ac:dyDescent="0.25">
      <c r="A229" s="313"/>
      <c r="B229" s="249"/>
      <c r="C229" s="297"/>
      <c r="D229" s="249"/>
      <c r="E229" s="249"/>
      <c r="F229" s="249"/>
      <c r="G229" s="249"/>
      <c r="H229" s="249"/>
      <c r="I229" s="249"/>
      <c r="J229" s="249"/>
      <c r="K229" s="249"/>
      <c r="L229" s="150" t="s">
        <v>605</v>
      </c>
      <c r="M229" s="133" t="s">
        <v>606</v>
      </c>
      <c r="N229" s="104">
        <v>1</v>
      </c>
      <c r="O229" s="101" t="s">
        <v>604</v>
      </c>
      <c r="P229" s="101" t="s">
        <v>310</v>
      </c>
      <c r="Q229" s="101"/>
      <c r="R229" s="101"/>
      <c r="S229" s="105">
        <v>0</v>
      </c>
      <c r="T229" s="105">
        <v>0</v>
      </c>
      <c r="U229" s="105">
        <v>0</v>
      </c>
      <c r="V229" s="105">
        <v>1200000000</v>
      </c>
      <c r="W229" s="105"/>
      <c r="X229" s="105">
        <v>0</v>
      </c>
      <c r="Y229" s="106">
        <f t="shared" si="62"/>
        <v>1200000000</v>
      </c>
      <c r="Z229" s="167"/>
      <c r="AA229" s="130"/>
      <c r="AB229" s="54"/>
      <c r="AC229" s="54"/>
      <c r="AD229" s="54"/>
      <c r="AE229" s="54">
        <v>277102980</v>
      </c>
      <c r="AF229" s="54"/>
      <c r="AG229" s="54"/>
      <c r="AH229" s="9">
        <f>+SUM(AB229:AG229)</f>
        <v>277102980</v>
      </c>
      <c r="AI229" s="58"/>
      <c r="AJ229" s="54"/>
      <c r="AK229" s="54"/>
      <c r="AL229" s="54"/>
      <c r="AM229" s="54">
        <v>293729160</v>
      </c>
      <c r="AN229" s="54"/>
      <c r="AO229" s="54"/>
      <c r="AP229" s="9">
        <f t="shared" ref="AP229:AP231" si="94">+SUM(AJ229:AO229)</f>
        <v>293729160</v>
      </c>
      <c r="AQ229" s="58"/>
      <c r="AR229" s="54"/>
      <c r="AS229" s="54"/>
      <c r="AT229" s="54"/>
      <c r="AU229" s="54">
        <v>308415618</v>
      </c>
      <c r="AV229" s="54"/>
      <c r="AW229" s="54"/>
      <c r="AX229" s="9">
        <f t="shared" ref="AX229:AX231" si="95">+SUM(AR229:AW229)</f>
        <v>308415618</v>
      </c>
      <c r="AY229" s="58"/>
      <c r="AZ229" s="54"/>
      <c r="BA229" s="54"/>
      <c r="BB229" s="54"/>
      <c r="BC229" s="54">
        <v>320752242</v>
      </c>
      <c r="BD229" s="54"/>
      <c r="BE229" s="54"/>
      <c r="BF229" s="9">
        <f>+SUM(AZ229:BE229)</f>
        <v>320752242</v>
      </c>
      <c r="BG229" s="9">
        <f t="shared" si="80"/>
        <v>1200000000</v>
      </c>
      <c r="BH229" s="1" t="e">
        <f t="shared" si="81"/>
        <v>#REF!</v>
      </c>
      <c r="BI229" s="1" t="str">
        <f t="shared" si="82"/>
        <v>bien</v>
      </c>
      <c r="BJ229" s="11">
        <f t="shared" si="83"/>
        <v>0</v>
      </c>
    </row>
    <row r="230" spans="1:62" ht="76.900000000000006" customHeight="1" x14ac:dyDescent="0.25">
      <c r="A230" s="313"/>
      <c r="B230" s="249"/>
      <c r="C230" s="297"/>
      <c r="D230" s="249"/>
      <c r="E230" s="249"/>
      <c r="F230" s="249"/>
      <c r="G230" s="249"/>
      <c r="H230" s="249"/>
      <c r="I230" s="249"/>
      <c r="J230" s="249"/>
      <c r="K230" s="249"/>
      <c r="L230" s="150" t="s">
        <v>607</v>
      </c>
      <c r="M230" s="133" t="s">
        <v>608</v>
      </c>
      <c r="N230" s="104">
        <v>2</v>
      </c>
      <c r="O230" s="101" t="s">
        <v>50</v>
      </c>
      <c r="P230" s="101" t="s">
        <v>310</v>
      </c>
      <c r="Q230" s="101"/>
      <c r="R230" s="101"/>
      <c r="S230" s="105">
        <v>0</v>
      </c>
      <c r="T230" s="105">
        <v>0</v>
      </c>
      <c r="U230" s="105">
        <v>0</v>
      </c>
      <c r="V230" s="105">
        <v>500000000</v>
      </c>
      <c r="W230" s="105"/>
      <c r="X230" s="105">
        <v>0</v>
      </c>
      <c r="Y230" s="106">
        <f t="shared" si="62"/>
        <v>500000000</v>
      </c>
      <c r="Z230" s="167">
        <v>1</v>
      </c>
      <c r="AA230" s="53"/>
      <c r="AB230" s="54"/>
      <c r="AC230" s="54"/>
      <c r="AD230" s="54"/>
      <c r="AE230" s="54"/>
      <c r="AF230" s="54"/>
      <c r="AG230" s="54"/>
      <c r="AH230" s="9">
        <f>+SUM(AA230:AG230)</f>
        <v>0</v>
      </c>
      <c r="AI230" s="58"/>
      <c r="AJ230" s="54"/>
      <c r="AK230" s="54"/>
      <c r="AL230" s="54"/>
      <c r="AM230" s="54">
        <v>250000000</v>
      </c>
      <c r="AN230" s="54"/>
      <c r="AO230" s="54"/>
      <c r="AP230" s="9">
        <f t="shared" si="94"/>
        <v>250000000</v>
      </c>
      <c r="AQ230" s="58"/>
      <c r="AR230" s="54"/>
      <c r="AS230" s="54"/>
      <c r="AT230" s="54"/>
      <c r="AU230" s="54">
        <v>250000000</v>
      </c>
      <c r="AV230" s="54"/>
      <c r="AW230" s="54"/>
      <c r="AX230" s="9">
        <f t="shared" si="95"/>
        <v>250000000</v>
      </c>
      <c r="AY230" s="54"/>
      <c r="AZ230" s="54"/>
      <c r="BA230" s="54"/>
      <c r="BB230" s="54"/>
      <c r="BC230" s="54"/>
      <c r="BD230" s="54"/>
      <c r="BE230" s="54"/>
      <c r="BF230" s="9">
        <f>+SUM(AY230:BE230)</f>
        <v>0</v>
      </c>
      <c r="BG230" s="9">
        <f t="shared" si="80"/>
        <v>500000000</v>
      </c>
      <c r="BH230" s="1" t="e">
        <f t="shared" si="81"/>
        <v>#REF!</v>
      </c>
      <c r="BI230" s="1" t="str">
        <f t="shared" si="82"/>
        <v>bien</v>
      </c>
      <c r="BJ230" s="11">
        <f t="shared" si="83"/>
        <v>0</v>
      </c>
    </row>
    <row r="231" spans="1:62" ht="76.900000000000006" customHeight="1" x14ac:dyDescent="0.25">
      <c r="A231" s="313"/>
      <c r="B231" s="249"/>
      <c r="C231" s="297"/>
      <c r="D231" s="249"/>
      <c r="E231" s="249"/>
      <c r="F231" s="249"/>
      <c r="G231" s="249"/>
      <c r="H231" s="249"/>
      <c r="I231" s="249"/>
      <c r="J231" s="249"/>
      <c r="K231" s="249"/>
      <c r="L231" s="150" t="s">
        <v>609</v>
      </c>
      <c r="M231" s="133" t="s">
        <v>610</v>
      </c>
      <c r="N231" s="104">
        <v>100</v>
      </c>
      <c r="O231" s="101" t="s">
        <v>50</v>
      </c>
      <c r="P231" s="101" t="s">
        <v>310</v>
      </c>
      <c r="Q231" s="101"/>
      <c r="R231" s="101"/>
      <c r="S231" s="105">
        <v>0</v>
      </c>
      <c r="T231" s="105">
        <v>5246503734</v>
      </c>
      <c r="U231" s="105">
        <v>0</v>
      </c>
      <c r="V231" s="105">
        <v>1453496266</v>
      </c>
      <c r="W231" s="105"/>
      <c r="X231" s="105">
        <v>0</v>
      </c>
      <c r="Y231" s="106">
        <f t="shared" si="62"/>
        <v>6700000000</v>
      </c>
      <c r="Z231" s="167">
        <v>30</v>
      </c>
      <c r="AA231" s="130"/>
      <c r="AB231" s="54"/>
      <c r="AC231" s="54">
        <v>5246503734</v>
      </c>
      <c r="AD231" s="54"/>
      <c r="AE231" s="54">
        <v>451099699</v>
      </c>
      <c r="AF231" s="54"/>
      <c r="AG231" s="54"/>
      <c r="AH231" s="9">
        <f>+SUM(AB231:AG231)</f>
        <v>5697603433</v>
      </c>
      <c r="AI231" s="58"/>
      <c r="AJ231" s="54"/>
      <c r="AK231" s="54"/>
      <c r="AL231" s="54"/>
      <c r="AM231" s="54">
        <v>228165680</v>
      </c>
      <c r="AN231" s="54"/>
      <c r="AO231" s="54"/>
      <c r="AP231" s="9">
        <f t="shared" si="94"/>
        <v>228165680</v>
      </c>
      <c r="AQ231" s="58"/>
      <c r="AR231" s="54"/>
      <c r="AS231" s="54"/>
      <c r="AT231" s="54"/>
      <c r="AU231" s="54">
        <v>252073964</v>
      </c>
      <c r="AV231" s="54"/>
      <c r="AW231" s="54"/>
      <c r="AX231" s="9">
        <f t="shared" si="95"/>
        <v>252073964</v>
      </c>
      <c r="AY231" s="58"/>
      <c r="AZ231" s="54"/>
      <c r="BA231" s="54"/>
      <c r="BB231" s="54"/>
      <c r="BC231" s="54">
        <v>522156923</v>
      </c>
      <c r="BD231" s="54"/>
      <c r="BE231" s="54"/>
      <c r="BF231" s="9">
        <f>+SUM(AZ231:BE231)</f>
        <v>522156923</v>
      </c>
      <c r="BG231" s="9">
        <f t="shared" si="80"/>
        <v>6700000000</v>
      </c>
      <c r="BH231" s="1" t="e">
        <f t="shared" si="81"/>
        <v>#REF!</v>
      </c>
      <c r="BI231" s="1" t="str">
        <f t="shared" si="82"/>
        <v>bien</v>
      </c>
      <c r="BJ231" s="11">
        <f t="shared" si="83"/>
        <v>0</v>
      </c>
    </row>
    <row r="232" spans="1:62" ht="76.900000000000006" customHeight="1" x14ac:dyDescent="0.25">
      <c r="A232" s="313"/>
      <c r="B232" s="249"/>
      <c r="C232" s="297"/>
      <c r="D232" s="249"/>
      <c r="E232" s="249"/>
      <c r="F232" s="249"/>
      <c r="G232" s="249"/>
      <c r="H232" s="249"/>
      <c r="I232" s="249"/>
      <c r="J232" s="249"/>
      <c r="K232" s="249"/>
      <c r="L232" s="150" t="s">
        <v>611</v>
      </c>
      <c r="M232" s="133" t="s">
        <v>612</v>
      </c>
      <c r="N232" s="104">
        <v>33507</v>
      </c>
      <c r="O232" s="101" t="s">
        <v>50</v>
      </c>
      <c r="P232" s="101" t="s">
        <v>35</v>
      </c>
      <c r="Q232" s="101"/>
      <c r="R232" s="105">
        <f>55139532931+4116485325-50000000</f>
        <v>59206018256</v>
      </c>
      <c r="S232" s="105"/>
      <c r="T232" s="105"/>
      <c r="U232" s="105"/>
      <c r="V232" s="105"/>
      <c r="W232" s="105"/>
      <c r="X232" s="105"/>
      <c r="Y232" s="106">
        <f t="shared" si="62"/>
        <v>59206018256</v>
      </c>
      <c r="Z232" s="167">
        <v>33207</v>
      </c>
      <c r="AA232" s="127">
        <f>+R232*0.22</f>
        <v>13025324016.32</v>
      </c>
      <c r="AB232" s="55"/>
      <c r="AC232" s="55"/>
      <c r="AD232" s="55"/>
      <c r="AE232" s="55"/>
      <c r="AF232" s="55"/>
      <c r="AG232" s="55"/>
      <c r="AH232" s="29">
        <f t="shared" ref="AH232:AH250" si="96">+SUM(AA232:AG232)</f>
        <v>13025324016.32</v>
      </c>
      <c r="AI232" s="55">
        <f>+R232*0.24</f>
        <v>14209444381.439999</v>
      </c>
      <c r="AJ232" s="55"/>
      <c r="AK232" s="55"/>
      <c r="AL232" s="55"/>
      <c r="AM232" s="55"/>
      <c r="AN232" s="55"/>
      <c r="AO232" s="55"/>
      <c r="AP232" s="29">
        <f t="shared" ref="AP232:AP250" si="97">+SUM(AI232:AO232)</f>
        <v>14209444381.439999</v>
      </c>
      <c r="AQ232" s="55">
        <f>+R232*0.26</f>
        <v>15393564746.560001</v>
      </c>
      <c r="AR232" s="55"/>
      <c r="AS232" s="55"/>
      <c r="AT232" s="55"/>
      <c r="AU232" s="55"/>
      <c r="AV232" s="55"/>
      <c r="AW232" s="55"/>
      <c r="AX232" s="29">
        <f t="shared" ref="AX232:AX250" si="98">+SUM(AQ232:AW232)</f>
        <v>15393564746.560001</v>
      </c>
      <c r="AY232" s="55">
        <f>+R232*0.28</f>
        <v>16577685111.680002</v>
      </c>
      <c r="AZ232" s="55"/>
      <c r="BA232" s="55"/>
      <c r="BB232" s="55"/>
      <c r="BC232" s="55"/>
      <c r="BD232" s="55"/>
      <c r="BE232" s="55"/>
      <c r="BF232" s="29">
        <f t="shared" ref="BF232:BF250" si="99">+SUM(AY232:BE232)</f>
        <v>16577685111.680002</v>
      </c>
      <c r="BG232" s="30">
        <f t="shared" si="80"/>
        <v>59206018256</v>
      </c>
      <c r="BH232" s="1" t="e">
        <f t="shared" si="81"/>
        <v>#REF!</v>
      </c>
      <c r="BI232" s="1" t="str">
        <f t="shared" si="82"/>
        <v>bien</v>
      </c>
      <c r="BJ232" s="16">
        <f t="shared" si="83"/>
        <v>0</v>
      </c>
    </row>
    <row r="233" spans="1:62" ht="76.900000000000006" customHeight="1" x14ac:dyDescent="0.25">
      <c r="A233" s="313"/>
      <c r="B233" s="249"/>
      <c r="C233" s="297"/>
      <c r="D233" s="249"/>
      <c r="E233" s="249"/>
      <c r="F233" s="249"/>
      <c r="G233" s="249"/>
      <c r="H233" s="249"/>
      <c r="I233" s="249"/>
      <c r="J233" s="249"/>
      <c r="K233" s="249"/>
      <c r="L233" s="150" t="s">
        <v>613</v>
      </c>
      <c r="M233" s="133" t="s">
        <v>614</v>
      </c>
      <c r="N233" s="104">
        <v>2231</v>
      </c>
      <c r="O233" s="101" t="s">
        <v>50</v>
      </c>
      <c r="P233" s="101" t="s">
        <v>40</v>
      </c>
      <c r="Q233" s="101"/>
      <c r="R233" s="105">
        <v>10377714232</v>
      </c>
      <c r="S233" s="105"/>
      <c r="T233" s="105"/>
      <c r="U233" s="105"/>
      <c r="V233" s="105"/>
      <c r="W233" s="105"/>
      <c r="X233" s="105"/>
      <c r="Y233" s="106">
        <f t="shared" si="62"/>
        <v>10377714232</v>
      </c>
      <c r="Z233" s="167">
        <v>731</v>
      </c>
      <c r="AA233" s="53">
        <f>+R233*(0.672344240251008)</f>
        <v>6977396390.8561134</v>
      </c>
      <c r="AB233" s="54"/>
      <c r="AC233" s="54"/>
      <c r="AD233" s="54"/>
      <c r="AE233" s="54"/>
      <c r="AF233" s="54"/>
      <c r="AG233" s="54"/>
      <c r="AH233" s="9">
        <f t="shared" si="96"/>
        <v>6977396390.8561134</v>
      </c>
      <c r="AI233" s="54">
        <f>+R233*(0.327655759748991)</f>
        <v>3400317841.143877</v>
      </c>
      <c r="AJ233" s="54"/>
      <c r="AK233" s="54"/>
      <c r="AL233" s="54"/>
      <c r="AM233" s="54"/>
      <c r="AN233" s="54"/>
      <c r="AO233" s="54"/>
      <c r="AP233" s="9">
        <f t="shared" si="97"/>
        <v>3400317841.143877</v>
      </c>
      <c r="AQ233" s="54"/>
      <c r="AR233" s="54"/>
      <c r="AS233" s="54"/>
      <c r="AT233" s="54"/>
      <c r="AU233" s="54"/>
      <c r="AV233" s="54"/>
      <c r="AW233" s="54"/>
      <c r="AX233" s="9">
        <f t="shared" si="98"/>
        <v>0</v>
      </c>
      <c r="AY233" s="54"/>
      <c r="AZ233" s="54"/>
      <c r="BA233" s="54"/>
      <c r="BB233" s="54"/>
      <c r="BC233" s="54"/>
      <c r="BD233" s="54"/>
      <c r="BE233" s="54"/>
      <c r="BF233" s="9">
        <f t="shared" si="99"/>
        <v>0</v>
      </c>
      <c r="BG233" s="10">
        <f t="shared" si="80"/>
        <v>10377714231.99999</v>
      </c>
      <c r="BH233" s="1" t="e">
        <f t="shared" si="81"/>
        <v>#REF!</v>
      </c>
      <c r="BI233" s="1" t="str">
        <f t="shared" si="82"/>
        <v>bien</v>
      </c>
      <c r="BJ233" s="16">
        <f t="shared" si="83"/>
        <v>0</v>
      </c>
    </row>
    <row r="234" spans="1:62" ht="76.900000000000006" customHeight="1" x14ac:dyDescent="0.25">
      <c r="A234" s="313"/>
      <c r="B234" s="249"/>
      <c r="C234" s="297"/>
      <c r="D234" s="249"/>
      <c r="E234" s="249"/>
      <c r="F234" s="249"/>
      <c r="G234" s="249"/>
      <c r="H234" s="249"/>
      <c r="I234" s="249"/>
      <c r="J234" s="249"/>
      <c r="K234" s="249"/>
      <c r="L234" s="150" t="s">
        <v>615</v>
      </c>
      <c r="M234" s="133" t="s">
        <v>616</v>
      </c>
      <c r="N234" s="104">
        <v>4</v>
      </c>
      <c r="O234" s="101" t="s">
        <v>50</v>
      </c>
      <c r="P234" s="101" t="s">
        <v>40</v>
      </c>
      <c r="Q234" s="101"/>
      <c r="R234" s="105">
        <v>15750000000</v>
      </c>
      <c r="S234" s="105"/>
      <c r="T234" s="105"/>
      <c r="U234" s="105"/>
      <c r="V234" s="105"/>
      <c r="W234" s="105"/>
      <c r="X234" s="105"/>
      <c r="Y234" s="106">
        <f t="shared" si="62"/>
        <v>15750000000</v>
      </c>
      <c r="Z234" s="167">
        <v>1</v>
      </c>
      <c r="AA234" s="53">
        <v>2625000000</v>
      </c>
      <c r="AB234" s="54"/>
      <c r="AC234" s="54"/>
      <c r="AD234" s="54"/>
      <c r="AE234" s="54"/>
      <c r="AF234" s="54"/>
      <c r="AG234" s="54"/>
      <c r="AH234" s="9">
        <f t="shared" si="96"/>
        <v>2625000000</v>
      </c>
      <c r="AI234" s="54">
        <v>2625000000</v>
      </c>
      <c r="AJ234" s="54"/>
      <c r="AK234" s="54"/>
      <c r="AL234" s="54"/>
      <c r="AM234" s="54"/>
      <c r="AN234" s="54"/>
      <c r="AO234" s="54"/>
      <c r="AP234" s="9">
        <f t="shared" si="97"/>
        <v>2625000000</v>
      </c>
      <c r="AQ234" s="54">
        <v>5250000000</v>
      </c>
      <c r="AR234" s="54"/>
      <c r="AS234" s="54"/>
      <c r="AT234" s="54"/>
      <c r="AU234" s="54"/>
      <c r="AV234" s="54"/>
      <c r="AW234" s="54"/>
      <c r="AX234" s="9">
        <f t="shared" si="98"/>
        <v>5250000000</v>
      </c>
      <c r="AY234" s="54">
        <v>5250000000</v>
      </c>
      <c r="AZ234" s="54"/>
      <c r="BA234" s="54"/>
      <c r="BB234" s="54"/>
      <c r="BC234" s="54"/>
      <c r="BD234" s="54"/>
      <c r="BE234" s="54"/>
      <c r="BF234" s="9">
        <f t="shared" si="99"/>
        <v>5250000000</v>
      </c>
      <c r="BG234" s="10">
        <f t="shared" si="80"/>
        <v>15750000000</v>
      </c>
      <c r="BH234" s="1" t="e">
        <f t="shared" si="81"/>
        <v>#REF!</v>
      </c>
      <c r="BI234" s="1" t="str">
        <f t="shared" si="82"/>
        <v>bien</v>
      </c>
      <c r="BJ234" s="11">
        <f t="shared" si="83"/>
        <v>0</v>
      </c>
    </row>
    <row r="235" spans="1:62" ht="76.900000000000006" customHeight="1" x14ac:dyDescent="0.25">
      <c r="A235" s="313"/>
      <c r="B235" s="249"/>
      <c r="C235" s="297"/>
      <c r="D235" s="249"/>
      <c r="E235" s="249"/>
      <c r="F235" s="249"/>
      <c r="G235" s="249"/>
      <c r="H235" s="249"/>
      <c r="I235" s="249"/>
      <c r="J235" s="249"/>
      <c r="K235" s="249"/>
      <c r="L235" s="150" t="s">
        <v>617</v>
      </c>
      <c r="M235" s="133" t="s">
        <v>618</v>
      </c>
      <c r="N235" s="104">
        <v>2</v>
      </c>
      <c r="O235" s="101" t="s">
        <v>34</v>
      </c>
      <c r="P235" s="101" t="s">
        <v>40</v>
      </c>
      <c r="Q235" s="101"/>
      <c r="R235" s="101"/>
      <c r="S235" s="105"/>
      <c r="T235" s="105">
        <v>1000000000</v>
      </c>
      <c r="U235" s="105"/>
      <c r="V235" s="105"/>
      <c r="W235" s="105"/>
      <c r="X235" s="105"/>
      <c r="Y235" s="106">
        <f t="shared" si="62"/>
        <v>1000000000</v>
      </c>
      <c r="Z235" s="167">
        <v>1</v>
      </c>
      <c r="AA235" s="102"/>
      <c r="AB235" s="54"/>
      <c r="AC235" s="54"/>
      <c r="AD235" s="54"/>
      <c r="AE235" s="54"/>
      <c r="AF235" s="54"/>
      <c r="AG235" s="54"/>
      <c r="AH235" s="9">
        <f t="shared" si="96"/>
        <v>0</v>
      </c>
      <c r="AI235" s="1"/>
      <c r="AJ235" s="54"/>
      <c r="AK235" s="54">
        <v>500000000</v>
      </c>
      <c r="AL235" s="54"/>
      <c r="AM235" s="54"/>
      <c r="AN235" s="54"/>
      <c r="AO235" s="54"/>
      <c r="AP235" s="9">
        <f t="shared" si="97"/>
        <v>500000000</v>
      </c>
      <c r="AQ235" s="1"/>
      <c r="AR235" s="54"/>
      <c r="AS235" s="54">
        <v>500000000</v>
      </c>
      <c r="AT235" s="54"/>
      <c r="AU235" s="54"/>
      <c r="AV235" s="54"/>
      <c r="AW235" s="54"/>
      <c r="AX235" s="9">
        <f t="shared" si="98"/>
        <v>500000000</v>
      </c>
      <c r="AY235" s="1"/>
      <c r="AZ235" s="54"/>
      <c r="BA235" s="54"/>
      <c r="BB235" s="54"/>
      <c r="BC235" s="54"/>
      <c r="BD235" s="54"/>
      <c r="BE235" s="54"/>
      <c r="BF235" s="9">
        <f t="shared" si="99"/>
        <v>0</v>
      </c>
      <c r="BG235" s="10">
        <f t="shared" si="80"/>
        <v>1000000000</v>
      </c>
      <c r="BH235" s="1" t="e">
        <f t="shared" si="81"/>
        <v>#REF!</v>
      </c>
      <c r="BI235" s="1" t="str">
        <f t="shared" si="82"/>
        <v>bien</v>
      </c>
      <c r="BJ235" s="11">
        <f t="shared" si="83"/>
        <v>0</v>
      </c>
    </row>
    <row r="236" spans="1:62" ht="76.900000000000006" customHeight="1" x14ac:dyDescent="0.25">
      <c r="A236" s="313"/>
      <c r="B236" s="249"/>
      <c r="C236" s="297"/>
      <c r="D236" s="249"/>
      <c r="E236" s="249"/>
      <c r="F236" s="249"/>
      <c r="G236" s="249"/>
      <c r="H236" s="249"/>
      <c r="I236" s="249"/>
      <c r="J236" s="249"/>
      <c r="K236" s="249"/>
      <c r="L236" s="150" t="s">
        <v>619</v>
      </c>
      <c r="M236" s="133" t="s">
        <v>620</v>
      </c>
      <c r="N236" s="104">
        <v>1</v>
      </c>
      <c r="O236" s="101" t="s">
        <v>34</v>
      </c>
      <c r="P236" s="101" t="s">
        <v>40</v>
      </c>
      <c r="Q236" s="101"/>
      <c r="R236" s="101"/>
      <c r="S236" s="105"/>
      <c r="T236" s="105">
        <v>3000000000</v>
      </c>
      <c r="U236" s="105"/>
      <c r="V236" s="105"/>
      <c r="W236" s="105"/>
      <c r="X236" s="105"/>
      <c r="Y236" s="106">
        <f t="shared" si="62"/>
        <v>3000000000</v>
      </c>
      <c r="Z236" s="167"/>
      <c r="AA236" s="53"/>
      <c r="AB236" s="54"/>
      <c r="AC236" s="54"/>
      <c r="AD236" s="54"/>
      <c r="AE236" s="54"/>
      <c r="AF236" s="54"/>
      <c r="AG236" s="54"/>
      <c r="AH236" s="9">
        <f t="shared" si="96"/>
        <v>0</v>
      </c>
      <c r="AI236" s="1"/>
      <c r="AJ236" s="54"/>
      <c r="AK236" s="54"/>
      <c r="AL236" s="54"/>
      <c r="AM236" s="54"/>
      <c r="AN236" s="54"/>
      <c r="AO236" s="54"/>
      <c r="AP236" s="9">
        <f t="shared" si="97"/>
        <v>0</v>
      </c>
      <c r="AQ236" s="1"/>
      <c r="AR236" s="54"/>
      <c r="AS236" s="54"/>
      <c r="AT236" s="54"/>
      <c r="AU236" s="54"/>
      <c r="AV236" s="54"/>
      <c r="AW236" s="54"/>
      <c r="AX236" s="9">
        <f t="shared" si="98"/>
        <v>0</v>
      </c>
      <c r="AY236" s="9"/>
      <c r="AZ236" s="54"/>
      <c r="BA236" s="54">
        <v>3000000000</v>
      </c>
      <c r="BB236" s="54"/>
      <c r="BC236" s="54"/>
      <c r="BD236" s="54"/>
      <c r="BE236" s="54"/>
      <c r="BF236" s="9">
        <f t="shared" si="99"/>
        <v>3000000000</v>
      </c>
      <c r="BG236" s="10">
        <f t="shared" si="80"/>
        <v>3000000000</v>
      </c>
      <c r="BH236" s="1" t="e">
        <f t="shared" si="81"/>
        <v>#REF!</v>
      </c>
      <c r="BI236" s="1" t="str">
        <f t="shared" si="82"/>
        <v>bien</v>
      </c>
      <c r="BJ236" s="11">
        <f t="shared" si="83"/>
        <v>0</v>
      </c>
    </row>
    <row r="237" spans="1:62" ht="76.900000000000006" customHeight="1" x14ac:dyDescent="0.25">
      <c r="A237" s="313"/>
      <c r="B237" s="249"/>
      <c r="C237" s="297"/>
      <c r="D237" s="249"/>
      <c r="E237" s="249"/>
      <c r="F237" s="249"/>
      <c r="G237" s="249"/>
      <c r="H237" s="249"/>
      <c r="I237" s="249"/>
      <c r="J237" s="249"/>
      <c r="K237" s="249"/>
      <c r="L237" s="150" t="s">
        <v>621</v>
      </c>
      <c r="M237" s="133" t="s">
        <v>622</v>
      </c>
      <c r="N237" s="104">
        <v>15</v>
      </c>
      <c r="O237" s="101" t="s">
        <v>50</v>
      </c>
      <c r="P237" s="101" t="s">
        <v>310</v>
      </c>
      <c r="Q237" s="101"/>
      <c r="R237" s="105">
        <v>0</v>
      </c>
      <c r="S237" s="105">
        <v>3000000000</v>
      </c>
      <c r="T237" s="105">
        <v>7000000000</v>
      </c>
      <c r="U237" s="105">
        <v>0</v>
      </c>
      <c r="V237" s="105">
        <v>0</v>
      </c>
      <c r="W237" s="105"/>
      <c r="X237" s="105">
        <v>0</v>
      </c>
      <c r="Y237" s="106">
        <f t="shared" si="62"/>
        <v>10000000000</v>
      </c>
      <c r="Z237" s="167">
        <v>5</v>
      </c>
      <c r="AA237" s="53"/>
      <c r="AB237" s="54"/>
      <c r="AC237" s="54">
        <v>3500000000</v>
      </c>
      <c r="AD237" s="54"/>
      <c r="AE237" s="54"/>
      <c r="AF237" s="54"/>
      <c r="AG237" s="54"/>
      <c r="AH237" s="9">
        <f t="shared" si="96"/>
        <v>3500000000</v>
      </c>
      <c r="AI237" s="54"/>
      <c r="AJ237" s="54">
        <v>1000000000</v>
      </c>
      <c r="AK237" s="54">
        <v>3500000000</v>
      </c>
      <c r="AL237" s="54"/>
      <c r="AM237" s="54"/>
      <c r="AN237" s="54"/>
      <c r="AO237" s="54"/>
      <c r="AP237" s="9">
        <f t="shared" si="97"/>
        <v>4500000000</v>
      </c>
      <c r="AQ237" s="54"/>
      <c r="AR237" s="54">
        <v>1000000000</v>
      </c>
      <c r="AS237" s="54"/>
      <c r="AT237" s="54"/>
      <c r="AU237" s="54"/>
      <c r="AV237" s="54"/>
      <c r="AW237" s="54"/>
      <c r="AX237" s="9">
        <f t="shared" si="98"/>
        <v>1000000000</v>
      </c>
      <c r="AY237" s="54"/>
      <c r="AZ237" s="54">
        <v>1000000000</v>
      </c>
      <c r="BA237" s="54"/>
      <c r="BB237" s="54"/>
      <c r="BC237" s="54"/>
      <c r="BD237" s="54"/>
      <c r="BE237" s="54"/>
      <c r="BF237" s="9">
        <f t="shared" si="99"/>
        <v>1000000000</v>
      </c>
      <c r="BG237" s="10">
        <f t="shared" si="80"/>
        <v>10000000000</v>
      </c>
      <c r="BH237" s="1" t="e">
        <f t="shared" si="81"/>
        <v>#REF!</v>
      </c>
      <c r="BI237" s="1" t="str">
        <f t="shared" si="82"/>
        <v>bien</v>
      </c>
      <c r="BJ237" s="11">
        <f t="shared" si="83"/>
        <v>0</v>
      </c>
    </row>
    <row r="238" spans="1:62" ht="76.900000000000006" customHeight="1" x14ac:dyDescent="0.25">
      <c r="A238" s="313"/>
      <c r="B238" s="249"/>
      <c r="C238" s="297"/>
      <c r="D238" s="249"/>
      <c r="E238" s="249"/>
      <c r="F238" s="249"/>
      <c r="G238" s="249"/>
      <c r="H238" s="249"/>
      <c r="I238" s="249"/>
      <c r="J238" s="249"/>
      <c r="K238" s="249"/>
      <c r="L238" s="150" t="s">
        <v>623</v>
      </c>
      <c r="M238" s="133" t="s">
        <v>624</v>
      </c>
      <c r="N238" s="104">
        <v>1</v>
      </c>
      <c r="O238" s="101" t="s">
        <v>34</v>
      </c>
      <c r="P238" s="101" t="s">
        <v>576</v>
      </c>
      <c r="Q238" s="101"/>
      <c r="R238" s="105">
        <v>800000000</v>
      </c>
      <c r="S238" s="105">
        <v>0</v>
      </c>
      <c r="T238" s="105">
        <v>0</v>
      </c>
      <c r="U238" s="105">
        <v>0</v>
      </c>
      <c r="V238" s="105">
        <v>0</v>
      </c>
      <c r="W238" s="105"/>
      <c r="X238" s="105">
        <v>0</v>
      </c>
      <c r="Y238" s="106">
        <f t="shared" si="62"/>
        <v>800000000</v>
      </c>
      <c r="Z238" s="167">
        <v>1</v>
      </c>
      <c r="AA238" s="53">
        <v>185609467</v>
      </c>
      <c r="AB238" s="54"/>
      <c r="AC238" s="54"/>
      <c r="AD238" s="54"/>
      <c r="AE238" s="54"/>
      <c r="AF238" s="54"/>
      <c r="AG238" s="54"/>
      <c r="AH238" s="9">
        <f t="shared" si="96"/>
        <v>185609467</v>
      </c>
      <c r="AI238" s="54">
        <v>194889939</v>
      </c>
      <c r="AJ238" s="54"/>
      <c r="AK238" s="54"/>
      <c r="AL238" s="54"/>
      <c r="AM238" s="54"/>
      <c r="AN238" s="54"/>
      <c r="AO238" s="54"/>
      <c r="AP238" s="9">
        <f t="shared" si="97"/>
        <v>194889939</v>
      </c>
      <c r="AQ238" s="54">
        <v>204634436</v>
      </c>
      <c r="AR238" s="54"/>
      <c r="AS238" s="54"/>
      <c r="AT238" s="54"/>
      <c r="AU238" s="54"/>
      <c r="AV238" s="54"/>
      <c r="AW238" s="54"/>
      <c r="AX238" s="9">
        <f t="shared" si="98"/>
        <v>204634436</v>
      </c>
      <c r="AY238" s="54">
        <v>214866158</v>
      </c>
      <c r="AZ238" s="54"/>
      <c r="BA238" s="54"/>
      <c r="BB238" s="54"/>
      <c r="BC238" s="54"/>
      <c r="BD238" s="54"/>
      <c r="BE238" s="54"/>
      <c r="BF238" s="9">
        <f t="shared" si="99"/>
        <v>214866158</v>
      </c>
      <c r="BG238" s="10">
        <f t="shared" si="80"/>
        <v>800000000</v>
      </c>
      <c r="BH238" s="1" t="e">
        <f t="shared" si="81"/>
        <v>#REF!</v>
      </c>
      <c r="BI238" s="1" t="str">
        <f t="shared" si="82"/>
        <v>bien</v>
      </c>
      <c r="BJ238" s="11">
        <f t="shared" si="83"/>
        <v>0</v>
      </c>
    </row>
    <row r="239" spans="1:62" ht="76.900000000000006" customHeight="1" x14ac:dyDescent="0.25">
      <c r="A239" s="313"/>
      <c r="B239" s="249"/>
      <c r="C239" s="297"/>
      <c r="D239" s="249"/>
      <c r="E239" s="249"/>
      <c r="F239" s="249"/>
      <c r="G239" s="249"/>
      <c r="H239" s="249"/>
      <c r="I239" s="249"/>
      <c r="J239" s="249"/>
      <c r="K239" s="249"/>
      <c r="L239" s="150" t="s">
        <v>625</v>
      </c>
      <c r="M239" s="133" t="s">
        <v>626</v>
      </c>
      <c r="N239" s="104">
        <v>1</v>
      </c>
      <c r="O239" s="101" t="s">
        <v>50</v>
      </c>
      <c r="P239" s="101" t="s">
        <v>40</v>
      </c>
      <c r="Q239" s="101" t="s">
        <v>627</v>
      </c>
      <c r="R239" s="105">
        <v>1000000000</v>
      </c>
      <c r="S239" s="105">
        <v>0</v>
      </c>
      <c r="T239" s="105">
        <v>25000000000</v>
      </c>
      <c r="U239" s="105">
        <v>0</v>
      </c>
      <c r="V239" s="105">
        <v>0</v>
      </c>
      <c r="W239" s="105"/>
      <c r="X239" s="105">
        <v>0</v>
      </c>
      <c r="Y239" s="106">
        <f t="shared" si="62"/>
        <v>26000000000</v>
      </c>
      <c r="Z239" s="167"/>
      <c r="AA239" s="13">
        <v>0</v>
      </c>
      <c r="AB239" s="7">
        <v>0</v>
      </c>
      <c r="AC239" s="7">
        <v>0</v>
      </c>
      <c r="AD239" s="7">
        <v>0</v>
      </c>
      <c r="AE239" s="7"/>
      <c r="AF239" s="7">
        <v>0</v>
      </c>
      <c r="AG239" s="7">
        <v>0</v>
      </c>
      <c r="AH239" s="9">
        <f t="shared" si="96"/>
        <v>0</v>
      </c>
      <c r="AI239" s="7">
        <v>0</v>
      </c>
      <c r="AJ239" s="7">
        <v>0</v>
      </c>
      <c r="AK239" s="7">
        <v>0</v>
      </c>
      <c r="AL239" s="7">
        <v>0</v>
      </c>
      <c r="AM239" s="7"/>
      <c r="AN239" s="7">
        <v>0</v>
      </c>
      <c r="AO239" s="7">
        <v>0</v>
      </c>
      <c r="AP239" s="9">
        <f t="shared" si="97"/>
        <v>0</v>
      </c>
      <c r="AQ239" s="7">
        <v>0</v>
      </c>
      <c r="AR239" s="7">
        <v>0</v>
      </c>
      <c r="AS239" s="7">
        <v>0</v>
      </c>
      <c r="AT239" s="7">
        <v>0</v>
      </c>
      <c r="AU239" s="7"/>
      <c r="AV239" s="7">
        <v>0</v>
      </c>
      <c r="AW239" s="7">
        <v>0</v>
      </c>
      <c r="AX239" s="9">
        <f t="shared" si="98"/>
        <v>0</v>
      </c>
      <c r="AY239" s="7">
        <v>1000000000</v>
      </c>
      <c r="AZ239" s="7">
        <v>0</v>
      </c>
      <c r="BA239" s="7">
        <v>25000000000</v>
      </c>
      <c r="BB239" s="7">
        <v>0</v>
      </c>
      <c r="BC239" s="7"/>
      <c r="BD239" s="7">
        <v>0</v>
      </c>
      <c r="BE239" s="7">
        <v>0</v>
      </c>
      <c r="BF239" s="9">
        <f t="shared" si="99"/>
        <v>26000000000</v>
      </c>
      <c r="BG239" s="10">
        <f t="shared" si="80"/>
        <v>26000000000</v>
      </c>
      <c r="BH239" s="1" t="e">
        <f t="shared" si="81"/>
        <v>#REF!</v>
      </c>
      <c r="BI239" s="1" t="str">
        <f t="shared" si="82"/>
        <v>bien</v>
      </c>
      <c r="BJ239" s="16">
        <f t="shared" si="83"/>
        <v>0</v>
      </c>
    </row>
    <row r="240" spans="1:62" ht="76.900000000000006" customHeight="1" x14ac:dyDescent="0.25">
      <c r="A240" s="313"/>
      <c r="B240" s="249"/>
      <c r="C240" s="297"/>
      <c r="D240" s="249"/>
      <c r="E240" s="249"/>
      <c r="F240" s="249"/>
      <c r="G240" s="249"/>
      <c r="H240" s="249"/>
      <c r="I240" s="249"/>
      <c r="J240" s="248">
        <v>4.7</v>
      </c>
      <c r="K240" s="250" t="s">
        <v>628</v>
      </c>
      <c r="L240" s="150" t="s">
        <v>629</v>
      </c>
      <c r="M240" s="133" t="s">
        <v>630</v>
      </c>
      <c r="N240" s="104">
        <v>3000</v>
      </c>
      <c r="O240" s="101" t="s">
        <v>495</v>
      </c>
      <c r="P240" s="101" t="s">
        <v>40</v>
      </c>
      <c r="Q240" s="101"/>
      <c r="R240" s="105"/>
      <c r="S240" s="105">
        <v>0</v>
      </c>
      <c r="T240" s="105">
        <v>0</v>
      </c>
      <c r="U240" s="105">
        <v>0</v>
      </c>
      <c r="V240" s="105">
        <v>0</v>
      </c>
      <c r="W240" s="105"/>
      <c r="X240" s="105">
        <v>1500000000</v>
      </c>
      <c r="Y240" s="106">
        <f t="shared" si="62"/>
        <v>1500000000</v>
      </c>
      <c r="Z240" s="167">
        <v>750</v>
      </c>
      <c r="AA240" s="13"/>
      <c r="AB240" s="7"/>
      <c r="AC240" s="7"/>
      <c r="AD240" s="7"/>
      <c r="AE240" s="7"/>
      <c r="AF240" s="7"/>
      <c r="AG240" s="7">
        <v>200000000</v>
      </c>
      <c r="AH240" s="9">
        <f t="shared" si="96"/>
        <v>200000000</v>
      </c>
      <c r="AI240" s="7"/>
      <c r="AJ240" s="7"/>
      <c r="AK240" s="7"/>
      <c r="AL240" s="7"/>
      <c r="AM240" s="7"/>
      <c r="AN240" s="7"/>
      <c r="AO240" s="7">
        <v>350000000</v>
      </c>
      <c r="AP240" s="9">
        <f t="shared" si="97"/>
        <v>350000000</v>
      </c>
      <c r="AQ240" s="7"/>
      <c r="AR240" s="7"/>
      <c r="AS240" s="7"/>
      <c r="AT240" s="7"/>
      <c r="AU240" s="7"/>
      <c r="AV240" s="7"/>
      <c r="AW240" s="7">
        <v>400000000</v>
      </c>
      <c r="AX240" s="9">
        <f t="shared" si="98"/>
        <v>400000000</v>
      </c>
      <c r="AY240" s="7"/>
      <c r="AZ240" s="7"/>
      <c r="BA240" s="7"/>
      <c r="BB240" s="7"/>
      <c r="BC240" s="7"/>
      <c r="BD240" s="7"/>
      <c r="BE240" s="7">
        <v>550000000</v>
      </c>
      <c r="BF240" s="9">
        <f t="shared" si="99"/>
        <v>550000000</v>
      </c>
      <c r="BG240" s="10">
        <f t="shared" si="80"/>
        <v>1500000000</v>
      </c>
      <c r="BH240" s="1" t="e">
        <f t="shared" si="81"/>
        <v>#REF!</v>
      </c>
      <c r="BI240" s="1" t="str">
        <f t="shared" si="82"/>
        <v>bien</v>
      </c>
      <c r="BJ240" s="11">
        <f t="shared" si="83"/>
        <v>0</v>
      </c>
    </row>
    <row r="241" spans="1:62" ht="76.900000000000006" customHeight="1" x14ac:dyDescent="0.25">
      <c r="A241" s="313"/>
      <c r="B241" s="249"/>
      <c r="C241" s="297"/>
      <c r="D241" s="249"/>
      <c r="E241" s="249"/>
      <c r="F241" s="249"/>
      <c r="G241" s="249"/>
      <c r="H241" s="249"/>
      <c r="I241" s="249"/>
      <c r="J241" s="249"/>
      <c r="K241" s="249"/>
      <c r="L241" s="150" t="s">
        <v>631</v>
      </c>
      <c r="M241" s="133" t="s">
        <v>632</v>
      </c>
      <c r="N241" s="104">
        <v>0.5</v>
      </c>
      <c r="O241" s="101" t="s">
        <v>34</v>
      </c>
      <c r="P241" s="101" t="s">
        <v>40</v>
      </c>
      <c r="Q241" s="101"/>
      <c r="R241" s="105"/>
      <c r="S241" s="105"/>
      <c r="T241" s="105">
        <v>52000000000</v>
      </c>
      <c r="U241" s="105">
        <v>0</v>
      </c>
      <c r="V241" s="105">
        <v>0</v>
      </c>
      <c r="W241" s="105"/>
      <c r="X241" s="105">
        <v>20000000000</v>
      </c>
      <c r="Y241" s="106">
        <f t="shared" si="62"/>
        <v>72000000000</v>
      </c>
      <c r="Z241" s="167"/>
      <c r="AA241" s="13"/>
      <c r="AB241" s="7"/>
      <c r="AC241" s="7"/>
      <c r="AD241" s="7"/>
      <c r="AE241" s="7"/>
      <c r="AF241" s="7"/>
      <c r="AG241" s="7"/>
      <c r="AH241" s="9">
        <f t="shared" si="96"/>
        <v>0</v>
      </c>
      <c r="AI241" s="7"/>
      <c r="AJ241" s="7"/>
      <c r="AK241" s="7"/>
      <c r="AL241" s="7"/>
      <c r="AM241" s="7"/>
      <c r="AN241" s="7"/>
      <c r="AO241" s="7"/>
      <c r="AP241" s="9">
        <f t="shared" si="97"/>
        <v>0</v>
      </c>
      <c r="AQ241" s="7"/>
      <c r="AR241" s="7"/>
      <c r="AS241" s="7"/>
      <c r="AT241" s="7"/>
      <c r="AU241" s="7"/>
      <c r="AV241" s="7"/>
      <c r="AW241" s="7"/>
      <c r="AX241" s="9">
        <f t="shared" si="98"/>
        <v>0</v>
      </c>
      <c r="AY241" s="7"/>
      <c r="AZ241" s="7"/>
      <c r="BA241" s="7">
        <v>52000000000</v>
      </c>
      <c r="BB241" s="7"/>
      <c r="BC241" s="7"/>
      <c r="BD241" s="7"/>
      <c r="BE241" s="7">
        <v>20000000000</v>
      </c>
      <c r="BF241" s="9">
        <f t="shared" si="99"/>
        <v>72000000000</v>
      </c>
      <c r="BG241" s="10">
        <f t="shared" si="80"/>
        <v>72000000000</v>
      </c>
      <c r="BH241" s="1" t="e">
        <f t="shared" si="81"/>
        <v>#REF!</v>
      </c>
      <c r="BI241" s="1" t="str">
        <f t="shared" si="82"/>
        <v>bien</v>
      </c>
      <c r="BJ241" s="11">
        <f t="shared" si="83"/>
        <v>0</v>
      </c>
    </row>
    <row r="242" spans="1:62" ht="76.900000000000006" customHeight="1" x14ac:dyDescent="0.25">
      <c r="A242" s="313"/>
      <c r="B242" s="249"/>
      <c r="C242" s="297"/>
      <c r="D242" s="249"/>
      <c r="E242" s="249"/>
      <c r="F242" s="249"/>
      <c r="G242" s="249"/>
      <c r="H242" s="249"/>
      <c r="I242" s="249"/>
      <c r="J242" s="249"/>
      <c r="K242" s="249"/>
      <c r="L242" s="150" t="s">
        <v>633</v>
      </c>
      <c r="M242" s="133" t="s">
        <v>634</v>
      </c>
      <c r="N242" s="104">
        <v>1</v>
      </c>
      <c r="O242" s="101" t="s">
        <v>34</v>
      </c>
      <c r="P242" s="101" t="s">
        <v>40</v>
      </c>
      <c r="Q242" s="101"/>
      <c r="R242" s="105"/>
      <c r="S242" s="105">
        <v>0</v>
      </c>
      <c r="T242" s="105">
        <v>0</v>
      </c>
      <c r="U242" s="105">
        <v>0</v>
      </c>
      <c r="V242" s="105">
        <v>0</v>
      </c>
      <c r="W242" s="105"/>
      <c r="X242" s="105">
        <v>1500000000</v>
      </c>
      <c r="Y242" s="106">
        <f t="shared" si="62"/>
        <v>1500000000</v>
      </c>
      <c r="Z242" s="167">
        <v>1</v>
      </c>
      <c r="AA242" s="13"/>
      <c r="AB242" s="7"/>
      <c r="AC242" s="7"/>
      <c r="AD242" s="7"/>
      <c r="AE242" s="7"/>
      <c r="AF242" s="7"/>
      <c r="AG242" s="7">
        <v>600000000</v>
      </c>
      <c r="AH242" s="9">
        <f t="shared" si="96"/>
        <v>600000000</v>
      </c>
      <c r="AI242" s="7"/>
      <c r="AJ242" s="7"/>
      <c r="AK242" s="7"/>
      <c r="AL242" s="7"/>
      <c r="AM242" s="7"/>
      <c r="AN242" s="7"/>
      <c r="AO242" s="7">
        <v>900000000</v>
      </c>
      <c r="AP242" s="9">
        <f t="shared" si="97"/>
        <v>900000000</v>
      </c>
      <c r="AQ242" s="7"/>
      <c r="AR242" s="7"/>
      <c r="AS242" s="7"/>
      <c r="AT242" s="7"/>
      <c r="AU242" s="7"/>
      <c r="AV242" s="7"/>
      <c r="AW242" s="7"/>
      <c r="AX242" s="9">
        <f t="shared" si="98"/>
        <v>0</v>
      </c>
      <c r="AY242" s="7"/>
      <c r="AZ242" s="7"/>
      <c r="BA242" s="7"/>
      <c r="BB242" s="7"/>
      <c r="BC242" s="7"/>
      <c r="BD242" s="7"/>
      <c r="BE242" s="7"/>
      <c r="BF242" s="9">
        <f t="shared" si="99"/>
        <v>0</v>
      </c>
      <c r="BG242" s="10">
        <f t="shared" si="80"/>
        <v>1500000000</v>
      </c>
      <c r="BH242" s="1" t="e">
        <f t="shared" si="81"/>
        <v>#REF!</v>
      </c>
      <c r="BI242" s="1" t="str">
        <f t="shared" si="82"/>
        <v>bien</v>
      </c>
      <c r="BJ242" s="11">
        <f t="shared" si="83"/>
        <v>0</v>
      </c>
    </row>
    <row r="243" spans="1:62" ht="76.900000000000006" customHeight="1" x14ac:dyDescent="0.25">
      <c r="A243" s="313"/>
      <c r="B243" s="249"/>
      <c r="C243" s="297"/>
      <c r="D243" s="249"/>
      <c r="E243" s="249"/>
      <c r="F243" s="249"/>
      <c r="G243" s="249"/>
      <c r="H243" s="249"/>
      <c r="I243" s="249"/>
      <c r="J243" s="249"/>
      <c r="K243" s="249"/>
      <c r="L243" s="150" t="s">
        <v>635</v>
      </c>
      <c r="M243" s="133" t="s">
        <v>636</v>
      </c>
      <c r="N243" s="104">
        <v>24000</v>
      </c>
      <c r="O243" s="101" t="s">
        <v>495</v>
      </c>
      <c r="P243" s="101" t="s">
        <v>40</v>
      </c>
      <c r="Q243" s="101"/>
      <c r="R243" s="105"/>
      <c r="S243" s="105"/>
      <c r="T243" s="105">
        <v>0</v>
      </c>
      <c r="U243" s="105">
        <v>0</v>
      </c>
      <c r="V243" s="105">
        <v>0</v>
      </c>
      <c r="W243" s="105"/>
      <c r="X243" s="105">
        <v>19000000000</v>
      </c>
      <c r="Y243" s="106">
        <f t="shared" si="62"/>
        <v>19000000000</v>
      </c>
      <c r="Z243" s="167">
        <v>7500</v>
      </c>
      <c r="AA243" s="13"/>
      <c r="AB243" s="7"/>
      <c r="AC243" s="7"/>
      <c r="AD243" s="7"/>
      <c r="AE243" s="7"/>
      <c r="AF243" s="7"/>
      <c r="AG243" s="7">
        <v>8500000000</v>
      </c>
      <c r="AH243" s="9">
        <f t="shared" si="96"/>
        <v>8500000000</v>
      </c>
      <c r="AI243" s="7"/>
      <c r="AJ243" s="31"/>
      <c r="AK243" s="13"/>
      <c r="AL243" s="7"/>
      <c r="AM243" s="7"/>
      <c r="AN243" s="7"/>
      <c r="AO243" s="7">
        <v>7500000000</v>
      </c>
      <c r="AP243" s="9">
        <f t="shared" si="97"/>
        <v>7500000000</v>
      </c>
      <c r="AQ243" s="7"/>
      <c r="AR243" s="31"/>
      <c r="AS243" s="13"/>
      <c r="AT243" s="7"/>
      <c r="AU243" s="7"/>
      <c r="AV243" s="7"/>
      <c r="AW243" s="7">
        <v>1500000000</v>
      </c>
      <c r="AX243" s="9">
        <f t="shared" si="98"/>
        <v>1500000000</v>
      </c>
      <c r="AY243" s="7"/>
      <c r="AZ243" s="31"/>
      <c r="BA243" s="13"/>
      <c r="BB243" s="7"/>
      <c r="BC243" s="7"/>
      <c r="BD243" s="7"/>
      <c r="BE243" s="7">
        <v>1500000000</v>
      </c>
      <c r="BF243" s="9">
        <f t="shared" si="99"/>
        <v>1500000000</v>
      </c>
      <c r="BG243" s="10">
        <f t="shared" si="80"/>
        <v>19000000000</v>
      </c>
      <c r="BH243" s="1" t="e">
        <f t="shared" si="81"/>
        <v>#REF!</v>
      </c>
      <c r="BI243" s="1" t="str">
        <f t="shared" si="82"/>
        <v>bien</v>
      </c>
      <c r="BJ243" s="11">
        <f t="shared" si="83"/>
        <v>0</v>
      </c>
    </row>
    <row r="244" spans="1:62" ht="76.900000000000006" customHeight="1" x14ac:dyDescent="0.25">
      <c r="A244" s="313"/>
      <c r="B244" s="249"/>
      <c r="C244" s="297"/>
      <c r="D244" s="249"/>
      <c r="E244" s="249"/>
      <c r="F244" s="249"/>
      <c r="G244" s="249"/>
      <c r="H244" s="249"/>
      <c r="I244" s="249"/>
      <c r="J244" s="249"/>
      <c r="K244" s="249"/>
      <c r="L244" s="150" t="s">
        <v>637</v>
      </c>
      <c r="M244" s="133" t="s">
        <v>638</v>
      </c>
      <c r="N244" s="104">
        <v>260</v>
      </c>
      <c r="O244" s="101" t="s">
        <v>495</v>
      </c>
      <c r="P244" s="101" t="s">
        <v>40</v>
      </c>
      <c r="Q244" s="101"/>
      <c r="R244" s="105"/>
      <c r="S244" s="105">
        <v>0</v>
      </c>
      <c r="T244" s="105">
        <v>0</v>
      </c>
      <c r="U244" s="105">
        <v>0</v>
      </c>
      <c r="V244" s="105">
        <v>0</v>
      </c>
      <c r="W244" s="105"/>
      <c r="X244" s="105">
        <v>3100000000</v>
      </c>
      <c r="Y244" s="106">
        <f t="shared" si="62"/>
        <v>3100000000</v>
      </c>
      <c r="Z244" s="167"/>
      <c r="AA244" s="13"/>
      <c r="AB244" s="7"/>
      <c r="AC244" s="7"/>
      <c r="AD244" s="7"/>
      <c r="AE244" s="7"/>
      <c r="AF244" s="7"/>
      <c r="AG244" s="7"/>
      <c r="AH244" s="9">
        <f t="shared" si="96"/>
        <v>0</v>
      </c>
      <c r="AI244" s="7"/>
      <c r="AJ244" s="7"/>
      <c r="AK244" s="7"/>
      <c r="AL244" s="7"/>
      <c r="AM244" s="7"/>
      <c r="AN244" s="7"/>
      <c r="AO244" s="7"/>
      <c r="AP244" s="9">
        <f t="shared" si="97"/>
        <v>0</v>
      </c>
      <c r="AQ244" s="7"/>
      <c r="AR244" s="7"/>
      <c r="AS244" s="7"/>
      <c r="AT244" s="7"/>
      <c r="AU244" s="7"/>
      <c r="AV244" s="7"/>
      <c r="AW244" s="7">
        <v>3100000000</v>
      </c>
      <c r="AX244" s="9">
        <f t="shared" si="98"/>
        <v>3100000000</v>
      </c>
      <c r="AY244" s="7"/>
      <c r="AZ244" s="7"/>
      <c r="BA244" s="7"/>
      <c r="BB244" s="7"/>
      <c r="BC244" s="7"/>
      <c r="BD244" s="7"/>
      <c r="BE244" s="7"/>
      <c r="BF244" s="9">
        <f t="shared" si="99"/>
        <v>0</v>
      </c>
      <c r="BG244" s="10">
        <f t="shared" si="80"/>
        <v>3100000000</v>
      </c>
      <c r="BH244" s="1" t="e">
        <f t="shared" si="81"/>
        <v>#REF!</v>
      </c>
      <c r="BI244" s="1" t="str">
        <f t="shared" si="82"/>
        <v>bien</v>
      </c>
      <c r="BJ244" s="11">
        <f t="shared" si="83"/>
        <v>0</v>
      </c>
    </row>
    <row r="245" spans="1:62" ht="76.900000000000006" customHeight="1" x14ac:dyDescent="0.25">
      <c r="A245" s="313"/>
      <c r="B245" s="249"/>
      <c r="C245" s="297"/>
      <c r="D245" s="249"/>
      <c r="E245" s="249"/>
      <c r="F245" s="249"/>
      <c r="G245" s="249"/>
      <c r="H245" s="249"/>
      <c r="I245" s="249"/>
      <c r="J245" s="249"/>
      <c r="K245" s="249"/>
      <c r="L245" s="150" t="s">
        <v>639</v>
      </c>
      <c r="M245" s="133" t="s">
        <v>640</v>
      </c>
      <c r="N245" s="104">
        <v>600</v>
      </c>
      <c r="O245" s="101" t="s">
        <v>495</v>
      </c>
      <c r="P245" s="101" t="s">
        <v>40</v>
      </c>
      <c r="Q245" s="101"/>
      <c r="R245" s="105"/>
      <c r="S245" s="101"/>
      <c r="T245" s="105">
        <v>0</v>
      </c>
      <c r="U245" s="105">
        <v>0</v>
      </c>
      <c r="V245" s="105">
        <v>0</v>
      </c>
      <c r="W245" s="105"/>
      <c r="X245" s="105">
        <v>2500000000</v>
      </c>
      <c r="Y245" s="106">
        <f t="shared" si="62"/>
        <v>2500000000</v>
      </c>
      <c r="Z245" s="167">
        <v>600</v>
      </c>
      <c r="AA245" s="13"/>
      <c r="AB245" s="7"/>
      <c r="AC245" s="7"/>
      <c r="AD245" s="7"/>
      <c r="AE245" s="7"/>
      <c r="AF245" s="7"/>
      <c r="AG245" s="7"/>
      <c r="AH245" s="9">
        <f t="shared" si="96"/>
        <v>0</v>
      </c>
      <c r="AI245" s="7"/>
      <c r="AJ245" s="7"/>
      <c r="AK245" s="7"/>
      <c r="AL245" s="7"/>
      <c r="AM245" s="7"/>
      <c r="AN245" s="7"/>
      <c r="AO245" s="7">
        <v>2500000000</v>
      </c>
      <c r="AP245" s="9">
        <f t="shared" si="97"/>
        <v>2500000000</v>
      </c>
      <c r="AQ245" s="7"/>
      <c r="AR245" s="7"/>
      <c r="AS245" s="7"/>
      <c r="AT245" s="7"/>
      <c r="AU245" s="7"/>
      <c r="AV245" s="7"/>
      <c r="AW245" s="7"/>
      <c r="AX245" s="9">
        <f t="shared" si="98"/>
        <v>0</v>
      </c>
      <c r="AY245" s="7"/>
      <c r="AZ245" s="7"/>
      <c r="BA245" s="7"/>
      <c r="BB245" s="7"/>
      <c r="BC245" s="7"/>
      <c r="BD245" s="7"/>
      <c r="BE245" s="7"/>
      <c r="BF245" s="9">
        <f t="shared" si="99"/>
        <v>0</v>
      </c>
      <c r="BG245" s="10">
        <f t="shared" si="80"/>
        <v>2500000000</v>
      </c>
      <c r="BH245" s="1" t="e">
        <f t="shared" si="81"/>
        <v>#REF!</v>
      </c>
      <c r="BI245" s="1" t="str">
        <f t="shared" si="82"/>
        <v>bien</v>
      </c>
      <c r="BJ245" s="11">
        <f t="shared" si="83"/>
        <v>0</v>
      </c>
    </row>
    <row r="246" spans="1:62" ht="76.900000000000006" customHeight="1" x14ac:dyDescent="0.25">
      <c r="A246" s="313"/>
      <c r="B246" s="249"/>
      <c r="C246" s="297"/>
      <c r="D246" s="249"/>
      <c r="E246" s="249"/>
      <c r="F246" s="249"/>
      <c r="G246" s="249"/>
      <c r="H246" s="249"/>
      <c r="I246" s="249"/>
      <c r="J246" s="249"/>
      <c r="K246" s="249"/>
      <c r="L246" s="150" t="s">
        <v>641</v>
      </c>
      <c r="M246" s="133" t="s">
        <v>642</v>
      </c>
      <c r="N246" s="104">
        <v>1000</v>
      </c>
      <c r="O246" s="101" t="s">
        <v>495</v>
      </c>
      <c r="P246" s="101" t="s">
        <v>40</v>
      </c>
      <c r="Q246" s="101"/>
      <c r="R246" s="105"/>
      <c r="S246" s="105">
        <v>0</v>
      </c>
      <c r="T246" s="105">
        <v>2000000000</v>
      </c>
      <c r="U246" s="105">
        <v>0</v>
      </c>
      <c r="V246" s="105">
        <v>0</v>
      </c>
      <c r="W246" s="105"/>
      <c r="X246" s="105">
        <v>0</v>
      </c>
      <c r="Y246" s="106">
        <f t="shared" si="62"/>
        <v>2000000000</v>
      </c>
      <c r="Z246" s="167">
        <v>1000</v>
      </c>
      <c r="AA246" s="13"/>
      <c r="AB246" s="7"/>
      <c r="AC246" s="7"/>
      <c r="AD246" s="7"/>
      <c r="AE246" s="7"/>
      <c r="AF246" s="7"/>
      <c r="AG246" s="7"/>
      <c r="AH246" s="9">
        <f t="shared" si="96"/>
        <v>0</v>
      </c>
      <c r="AI246" s="7"/>
      <c r="AJ246" s="7"/>
      <c r="AK246" s="7">
        <v>2000000000</v>
      </c>
      <c r="AL246" s="7"/>
      <c r="AM246" s="7"/>
      <c r="AN246" s="7"/>
      <c r="AO246" s="7"/>
      <c r="AP246" s="9">
        <f t="shared" si="97"/>
        <v>2000000000</v>
      </c>
      <c r="AQ246" s="7"/>
      <c r="AR246" s="7"/>
      <c r="AS246" s="7"/>
      <c r="AT246" s="7"/>
      <c r="AU246" s="7"/>
      <c r="AV246" s="7"/>
      <c r="AW246" s="7"/>
      <c r="AX246" s="9">
        <f t="shared" si="98"/>
        <v>0</v>
      </c>
      <c r="AY246" s="7"/>
      <c r="AZ246" s="7"/>
      <c r="BA246" s="7"/>
      <c r="BB246" s="7"/>
      <c r="BC246" s="7"/>
      <c r="BD246" s="7"/>
      <c r="BE246" s="7"/>
      <c r="BF246" s="9">
        <f t="shared" si="99"/>
        <v>0</v>
      </c>
      <c r="BG246" s="10">
        <f t="shared" si="80"/>
        <v>2000000000</v>
      </c>
      <c r="BH246" s="1" t="e">
        <f t="shared" si="81"/>
        <v>#REF!</v>
      </c>
      <c r="BI246" s="1" t="str">
        <f t="shared" si="82"/>
        <v>bien</v>
      </c>
      <c r="BJ246" s="11">
        <f t="shared" si="83"/>
        <v>0</v>
      </c>
    </row>
    <row r="247" spans="1:62" ht="76.900000000000006" customHeight="1" x14ac:dyDescent="0.25">
      <c r="A247" s="313"/>
      <c r="B247" s="249"/>
      <c r="C247" s="297"/>
      <c r="D247" s="249"/>
      <c r="E247" s="249"/>
      <c r="F247" s="249"/>
      <c r="G247" s="249"/>
      <c r="H247" s="249"/>
      <c r="I247" s="249"/>
      <c r="J247" s="249"/>
      <c r="K247" s="249"/>
      <c r="L247" s="150" t="s">
        <v>643</v>
      </c>
      <c r="M247" s="133" t="s">
        <v>644</v>
      </c>
      <c r="N247" s="104">
        <v>20</v>
      </c>
      <c r="O247" s="101" t="s">
        <v>495</v>
      </c>
      <c r="P247" s="101" t="s">
        <v>40</v>
      </c>
      <c r="Q247" s="101"/>
      <c r="R247" s="105"/>
      <c r="S247" s="105">
        <v>0</v>
      </c>
      <c r="T247" s="105">
        <v>0</v>
      </c>
      <c r="U247" s="105">
        <v>0</v>
      </c>
      <c r="V247" s="105">
        <v>0</v>
      </c>
      <c r="W247" s="105"/>
      <c r="X247" s="105">
        <v>300000000</v>
      </c>
      <c r="Y247" s="106">
        <f t="shared" si="62"/>
        <v>300000000</v>
      </c>
      <c r="Z247" s="167">
        <v>20</v>
      </c>
      <c r="AA247" s="13"/>
      <c r="AB247" s="7"/>
      <c r="AC247" s="7"/>
      <c r="AD247" s="7"/>
      <c r="AE247" s="7"/>
      <c r="AF247" s="7"/>
      <c r="AG247" s="7"/>
      <c r="AH247" s="9">
        <f t="shared" si="96"/>
        <v>0</v>
      </c>
      <c r="AI247" s="7"/>
      <c r="AJ247" s="7"/>
      <c r="AK247" s="7"/>
      <c r="AL247" s="7"/>
      <c r="AM247" s="7"/>
      <c r="AN247" s="7"/>
      <c r="AO247" s="7">
        <v>300000000</v>
      </c>
      <c r="AP247" s="9">
        <f t="shared" si="97"/>
        <v>300000000</v>
      </c>
      <c r="AQ247" s="7"/>
      <c r="AR247" s="7"/>
      <c r="AS247" s="7"/>
      <c r="AT247" s="7"/>
      <c r="AU247" s="7"/>
      <c r="AV247" s="7"/>
      <c r="AW247" s="7"/>
      <c r="AX247" s="9">
        <f t="shared" si="98"/>
        <v>0</v>
      </c>
      <c r="AY247" s="7"/>
      <c r="AZ247" s="7"/>
      <c r="BA247" s="7"/>
      <c r="BB247" s="7"/>
      <c r="BC247" s="7"/>
      <c r="BD247" s="7"/>
      <c r="BE247" s="7"/>
      <c r="BF247" s="9">
        <f t="shared" si="99"/>
        <v>0</v>
      </c>
      <c r="BG247" s="10">
        <f t="shared" si="80"/>
        <v>300000000</v>
      </c>
      <c r="BH247" s="1" t="e">
        <f t="shared" si="81"/>
        <v>#REF!</v>
      </c>
      <c r="BI247" s="1" t="str">
        <f t="shared" si="82"/>
        <v>bien</v>
      </c>
      <c r="BJ247" s="11">
        <f t="shared" si="83"/>
        <v>0</v>
      </c>
    </row>
    <row r="248" spans="1:62" ht="76.900000000000006" customHeight="1" x14ac:dyDescent="0.25">
      <c r="A248" s="313"/>
      <c r="B248" s="249"/>
      <c r="C248" s="297"/>
      <c r="D248" s="249"/>
      <c r="E248" s="249"/>
      <c r="F248" s="249"/>
      <c r="G248" s="249"/>
      <c r="H248" s="249"/>
      <c r="I248" s="249"/>
      <c r="J248" s="249"/>
      <c r="K248" s="249"/>
      <c r="L248" s="150" t="s">
        <v>645</v>
      </c>
      <c r="M248" s="133" t="s">
        <v>646</v>
      </c>
      <c r="N248" s="104">
        <v>5000</v>
      </c>
      <c r="O248" s="101" t="s">
        <v>495</v>
      </c>
      <c r="P248" s="101" t="s">
        <v>40</v>
      </c>
      <c r="Q248" s="101"/>
      <c r="R248" s="105"/>
      <c r="S248" s="105">
        <v>0</v>
      </c>
      <c r="T248" s="105">
        <v>0</v>
      </c>
      <c r="U248" s="105">
        <v>0</v>
      </c>
      <c r="V248" s="105">
        <v>0</v>
      </c>
      <c r="W248" s="105"/>
      <c r="X248" s="105">
        <v>5110681315</v>
      </c>
      <c r="Y248" s="106">
        <f t="shared" si="62"/>
        <v>5110681315</v>
      </c>
      <c r="Z248" s="167">
        <v>1200</v>
      </c>
      <c r="AA248" s="13"/>
      <c r="AB248" s="7"/>
      <c r="AC248" s="7"/>
      <c r="AD248" s="7"/>
      <c r="AE248" s="7"/>
      <c r="AF248" s="7"/>
      <c r="AG248" s="7">
        <v>1000000000</v>
      </c>
      <c r="AH248" s="9">
        <f t="shared" si="96"/>
        <v>1000000000</v>
      </c>
      <c r="AI248" s="7"/>
      <c r="AJ248" s="7"/>
      <c r="AK248" s="7"/>
      <c r="AL248" s="7"/>
      <c r="AM248" s="7"/>
      <c r="AN248" s="7"/>
      <c r="AO248" s="7">
        <v>1313000000</v>
      </c>
      <c r="AP248" s="9">
        <f t="shared" si="97"/>
        <v>1313000000</v>
      </c>
      <c r="AQ248" s="7"/>
      <c r="AR248" s="7"/>
      <c r="AS248" s="7"/>
      <c r="AT248" s="7"/>
      <c r="AU248" s="7"/>
      <c r="AV248" s="7"/>
      <c r="AW248" s="7">
        <v>1372085000</v>
      </c>
      <c r="AX248" s="9">
        <f t="shared" si="98"/>
        <v>1372085000</v>
      </c>
      <c r="AY248" s="7"/>
      <c r="AZ248" s="7"/>
      <c r="BA248" s="7"/>
      <c r="BB248" s="7"/>
      <c r="BC248" s="7"/>
      <c r="BD248" s="7"/>
      <c r="BE248" s="7">
        <v>1425596315</v>
      </c>
      <c r="BF248" s="9">
        <f t="shared" si="99"/>
        <v>1425596315</v>
      </c>
      <c r="BG248" s="10">
        <f t="shared" si="80"/>
        <v>5110681315</v>
      </c>
      <c r="BH248" s="1" t="e">
        <f t="shared" si="81"/>
        <v>#REF!</v>
      </c>
      <c r="BI248" s="1" t="str">
        <f t="shared" si="82"/>
        <v>bien</v>
      </c>
      <c r="BJ248" s="11">
        <f t="shared" si="83"/>
        <v>0</v>
      </c>
    </row>
    <row r="249" spans="1:62" ht="76.900000000000006" customHeight="1" x14ac:dyDescent="0.25">
      <c r="A249" s="313"/>
      <c r="B249" s="249"/>
      <c r="C249" s="297"/>
      <c r="D249" s="249"/>
      <c r="E249" s="249"/>
      <c r="F249" s="249"/>
      <c r="G249" s="249"/>
      <c r="H249" s="249"/>
      <c r="I249" s="249"/>
      <c r="J249" s="249"/>
      <c r="K249" s="249"/>
      <c r="L249" s="150" t="s">
        <v>647</v>
      </c>
      <c r="M249" s="133" t="s">
        <v>648</v>
      </c>
      <c r="N249" s="104">
        <v>1</v>
      </c>
      <c r="O249" s="101" t="s">
        <v>34</v>
      </c>
      <c r="P249" s="101" t="s">
        <v>40</v>
      </c>
      <c r="Q249" s="101"/>
      <c r="R249" s="105"/>
      <c r="S249" s="101"/>
      <c r="T249" s="105">
        <v>0</v>
      </c>
      <c r="U249" s="105">
        <v>0</v>
      </c>
      <c r="V249" s="101"/>
      <c r="W249" s="105">
        <v>5586479512</v>
      </c>
      <c r="X249" s="105">
        <v>25675129395</v>
      </c>
      <c r="Y249" s="106">
        <f t="shared" si="62"/>
        <v>31261608907</v>
      </c>
      <c r="Z249" s="167"/>
      <c r="AA249" s="13"/>
      <c r="AB249" s="7"/>
      <c r="AC249" s="7"/>
      <c r="AD249" s="7"/>
      <c r="AE249" s="7"/>
      <c r="AF249" s="7"/>
      <c r="AG249" s="7">
        <v>16561281434</v>
      </c>
      <c r="AH249" s="9">
        <f t="shared" si="96"/>
        <v>16561281434</v>
      </c>
      <c r="AI249" s="7"/>
      <c r="AJ249" s="31"/>
      <c r="AK249" s="13"/>
      <c r="AL249" s="7"/>
      <c r="AM249" s="7"/>
      <c r="AN249" s="7"/>
      <c r="AO249" s="7">
        <v>14700327473</v>
      </c>
      <c r="AP249" s="9">
        <f t="shared" si="97"/>
        <v>14700327473</v>
      </c>
      <c r="AQ249" s="7"/>
      <c r="AR249" s="31"/>
      <c r="AS249" s="13"/>
      <c r="AT249" s="7"/>
      <c r="AU249" s="7"/>
      <c r="AV249" s="7"/>
      <c r="AW249" s="7"/>
      <c r="AX249" s="9">
        <f t="shared" si="98"/>
        <v>0</v>
      </c>
      <c r="AY249" s="7"/>
      <c r="AZ249" s="31"/>
      <c r="BA249" s="13"/>
      <c r="BB249" s="7"/>
      <c r="BC249" s="7"/>
      <c r="BD249" s="7"/>
      <c r="BE249" s="7"/>
      <c r="BF249" s="9">
        <f t="shared" si="99"/>
        <v>0</v>
      </c>
      <c r="BG249" s="10">
        <f t="shared" si="80"/>
        <v>31261608907</v>
      </c>
      <c r="BH249" s="1" t="e">
        <f t="shared" si="81"/>
        <v>#REF!</v>
      </c>
      <c r="BI249" s="1" t="str">
        <f t="shared" si="82"/>
        <v>bien</v>
      </c>
      <c r="BJ249" s="11">
        <f t="shared" si="83"/>
        <v>0</v>
      </c>
    </row>
    <row r="250" spans="1:62" ht="76.900000000000006" customHeight="1" x14ac:dyDescent="0.25">
      <c r="A250" s="313"/>
      <c r="B250" s="249"/>
      <c r="C250" s="297"/>
      <c r="D250" s="249"/>
      <c r="E250" s="249"/>
      <c r="F250" s="249"/>
      <c r="G250" s="249"/>
      <c r="H250" s="249"/>
      <c r="I250" s="249"/>
      <c r="J250" s="249"/>
      <c r="K250" s="249"/>
      <c r="L250" s="150" t="s">
        <v>649</v>
      </c>
      <c r="M250" s="145" t="s">
        <v>650</v>
      </c>
      <c r="N250" s="104">
        <v>1</v>
      </c>
      <c r="O250" s="101" t="s">
        <v>34</v>
      </c>
      <c r="P250" s="101" t="s">
        <v>40</v>
      </c>
      <c r="Q250" s="101"/>
      <c r="R250" s="105"/>
      <c r="S250" s="101"/>
      <c r="T250" s="105">
        <v>30000000000</v>
      </c>
      <c r="U250" s="105">
        <v>0</v>
      </c>
      <c r="V250" s="105">
        <v>0</v>
      </c>
      <c r="W250" s="105"/>
      <c r="X250" s="105">
        <v>0</v>
      </c>
      <c r="Y250" s="106">
        <f t="shared" si="62"/>
        <v>30000000000</v>
      </c>
      <c r="Z250" s="167"/>
      <c r="AA250" s="13"/>
      <c r="AB250" s="7"/>
      <c r="AC250" s="7"/>
      <c r="AD250" s="7"/>
      <c r="AE250" s="7"/>
      <c r="AF250" s="7"/>
      <c r="AG250" s="7"/>
      <c r="AH250" s="9">
        <f t="shared" si="96"/>
        <v>0</v>
      </c>
      <c r="AI250" s="7"/>
      <c r="AJ250" s="7"/>
      <c r="AK250" s="7"/>
      <c r="AL250" s="7"/>
      <c r="AM250" s="7"/>
      <c r="AN250" s="7"/>
      <c r="AO250" s="7"/>
      <c r="AP250" s="9">
        <f t="shared" si="97"/>
        <v>0</v>
      </c>
      <c r="AQ250" s="7"/>
      <c r="AR250" s="7"/>
      <c r="AS250" s="7"/>
      <c r="AT250" s="7"/>
      <c r="AU250" s="7"/>
      <c r="AV250" s="7"/>
      <c r="AW250" s="7"/>
      <c r="AX250" s="9">
        <f t="shared" si="98"/>
        <v>0</v>
      </c>
      <c r="AY250" s="7"/>
      <c r="AZ250" s="7"/>
      <c r="BA250" s="7">
        <v>30000000000</v>
      </c>
      <c r="BB250" s="7"/>
      <c r="BC250" s="7"/>
      <c r="BD250" s="7"/>
      <c r="BE250" s="7"/>
      <c r="BF250" s="9">
        <f t="shared" si="99"/>
        <v>30000000000</v>
      </c>
      <c r="BG250" s="10">
        <f t="shared" si="80"/>
        <v>30000000000</v>
      </c>
      <c r="BH250" s="1" t="e">
        <f t="shared" si="81"/>
        <v>#REF!</v>
      </c>
      <c r="BI250" s="1" t="str">
        <f t="shared" si="82"/>
        <v>bien</v>
      </c>
      <c r="BJ250" s="11">
        <f t="shared" si="83"/>
        <v>0</v>
      </c>
    </row>
    <row r="251" spans="1:62" ht="175.5" customHeight="1" x14ac:dyDescent="0.25">
      <c r="A251" s="224">
        <v>66</v>
      </c>
      <c r="B251" s="158" t="s">
        <v>651</v>
      </c>
      <c r="C251" s="156" t="s">
        <v>652</v>
      </c>
      <c r="D251" s="160">
        <v>250000000</v>
      </c>
      <c r="E251" s="160">
        <v>0</v>
      </c>
      <c r="F251" s="160">
        <f t="shared" ref="F251:F255" si="100">D251+E251</f>
        <v>250000000</v>
      </c>
      <c r="G251" s="162" t="s">
        <v>471</v>
      </c>
      <c r="H251" s="249"/>
      <c r="I251" s="249"/>
      <c r="J251" s="248">
        <v>4.5999999999999996</v>
      </c>
      <c r="K251" s="250" t="s">
        <v>592</v>
      </c>
      <c r="L251" s="150" t="s">
        <v>607</v>
      </c>
      <c r="M251" s="133" t="s">
        <v>608</v>
      </c>
      <c r="N251" s="104">
        <v>2</v>
      </c>
      <c r="O251" s="101" t="s">
        <v>50</v>
      </c>
      <c r="P251" s="101" t="s">
        <v>310</v>
      </c>
      <c r="Q251" s="101"/>
      <c r="R251" s="101"/>
      <c r="S251" s="105">
        <v>0</v>
      </c>
      <c r="T251" s="105">
        <v>0</v>
      </c>
      <c r="U251" s="105">
        <v>0</v>
      </c>
      <c r="V251" s="105">
        <v>500000000</v>
      </c>
      <c r="W251" s="105"/>
      <c r="X251" s="105">
        <v>0</v>
      </c>
      <c r="Y251" s="106">
        <f t="shared" si="62"/>
        <v>500000000</v>
      </c>
      <c r="Z251" s="167">
        <v>1</v>
      </c>
      <c r="AA251" s="13"/>
      <c r="AB251" s="7"/>
      <c r="AC251" s="7"/>
      <c r="AD251" s="7"/>
      <c r="AE251" s="7"/>
      <c r="AF251" s="7"/>
      <c r="AG251" s="7"/>
      <c r="AH251" s="9"/>
      <c r="AI251" s="7"/>
      <c r="AJ251" s="7"/>
      <c r="AK251" s="7"/>
      <c r="AL251" s="7"/>
      <c r="AM251" s="7"/>
      <c r="AN251" s="7"/>
      <c r="AO251" s="7"/>
      <c r="AP251" s="9"/>
      <c r="AQ251" s="7"/>
      <c r="AR251" s="7"/>
      <c r="AS251" s="7"/>
      <c r="AT251" s="7"/>
      <c r="AU251" s="7"/>
      <c r="AV251" s="7"/>
      <c r="AW251" s="7"/>
      <c r="AX251" s="9"/>
      <c r="AY251" s="7"/>
      <c r="AZ251" s="7"/>
      <c r="BA251" s="7"/>
      <c r="BB251" s="7"/>
      <c r="BC251" s="7"/>
      <c r="BD251" s="7"/>
      <c r="BE251" s="7"/>
      <c r="BF251" s="9"/>
      <c r="BG251" s="10"/>
      <c r="BH251" s="1"/>
      <c r="BI251" s="1"/>
      <c r="BJ251" s="11"/>
    </row>
    <row r="252" spans="1:62" ht="76.900000000000006" customHeight="1" x14ac:dyDescent="0.25">
      <c r="A252" s="224">
        <v>67</v>
      </c>
      <c r="B252" s="158" t="s">
        <v>877</v>
      </c>
      <c r="C252" s="155" t="s">
        <v>653</v>
      </c>
      <c r="D252" s="160">
        <v>228165680</v>
      </c>
      <c r="E252" s="160">
        <v>0</v>
      </c>
      <c r="F252" s="160">
        <f t="shared" si="100"/>
        <v>228165680</v>
      </c>
      <c r="G252" s="162" t="s">
        <v>471</v>
      </c>
      <c r="H252" s="249"/>
      <c r="I252" s="249"/>
      <c r="J252" s="249"/>
      <c r="K252" s="249"/>
      <c r="L252" s="150" t="s">
        <v>609</v>
      </c>
      <c r="M252" s="146" t="s">
        <v>610</v>
      </c>
      <c r="N252" s="104">
        <v>100</v>
      </c>
      <c r="O252" s="101" t="s">
        <v>50</v>
      </c>
      <c r="P252" s="101" t="s">
        <v>310</v>
      </c>
      <c r="Q252" s="101"/>
      <c r="R252" s="101"/>
      <c r="S252" s="105">
        <v>0</v>
      </c>
      <c r="T252" s="105">
        <v>5246503734</v>
      </c>
      <c r="U252" s="105">
        <v>0</v>
      </c>
      <c r="V252" s="105">
        <v>1453496266</v>
      </c>
      <c r="W252" s="105"/>
      <c r="X252" s="105">
        <v>0</v>
      </c>
      <c r="Y252" s="106">
        <f t="shared" si="62"/>
        <v>6700000000</v>
      </c>
      <c r="Z252" s="167">
        <v>30</v>
      </c>
      <c r="AA252" s="13"/>
      <c r="AB252" s="7"/>
      <c r="AC252" s="7"/>
      <c r="AD252" s="7"/>
      <c r="AE252" s="7"/>
      <c r="AF252" s="7"/>
      <c r="AG252" s="7"/>
      <c r="AH252" s="9"/>
      <c r="AI252" s="7"/>
      <c r="AJ252" s="7"/>
      <c r="AK252" s="7"/>
      <c r="AL252" s="7"/>
      <c r="AM252" s="7"/>
      <c r="AN252" s="7"/>
      <c r="AO252" s="7"/>
      <c r="AP252" s="9"/>
      <c r="AQ252" s="7"/>
      <c r="AR252" s="7"/>
      <c r="AS252" s="7"/>
      <c r="AT252" s="7"/>
      <c r="AU252" s="7"/>
      <c r="AV252" s="7"/>
      <c r="AW252" s="7"/>
      <c r="AX252" s="9"/>
      <c r="AY252" s="7"/>
      <c r="AZ252" s="7"/>
      <c r="BA252" s="7"/>
      <c r="BB252" s="7"/>
      <c r="BC252" s="7"/>
      <c r="BD252" s="7"/>
      <c r="BE252" s="7"/>
      <c r="BF252" s="9"/>
      <c r="BG252" s="10"/>
      <c r="BH252" s="1"/>
      <c r="BI252" s="1"/>
      <c r="BJ252" s="11"/>
    </row>
    <row r="253" spans="1:62" ht="90" customHeight="1" x14ac:dyDescent="0.25">
      <c r="A253" s="224">
        <v>68</v>
      </c>
      <c r="B253" s="158" t="s">
        <v>654</v>
      </c>
      <c r="C253" s="155" t="s">
        <v>655</v>
      </c>
      <c r="D253" s="160">
        <v>20899743319</v>
      </c>
      <c r="E253" s="160">
        <v>0</v>
      </c>
      <c r="F253" s="160">
        <f t="shared" si="100"/>
        <v>20899743319</v>
      </c>
      <c r="G253" s="162" t="s">
        <v>471</v>
      </c>
      <c r="H253" s="249"/>
      <c r="I253" s="249"/>
      <c r="J253" s="249"/>
      <c r="K253" s="249"/>
      <c r="L253" s="150" t="s">
        <v>611</v>
      </c>
      <c r="M253" s="133" t="s">
        <v>612</v>
      </c>
      <c r="N253" s="104">
        <v>33507</v>
      </c>
      <c r="O253" s="101" t="s">
        <v>50</v>
      </c>
      <c r="P253" s="101" t="s">
        <v>35</v>
      </c>
      <c r="Q253" s="101"/>
      <c r="R253" s="105">
        <f>55139532931+4116485325-50000000</f>
        <v>59206018256</v>
      </c>
      <c r="S253" s="105"/>
      <c r="T253" s="105"/>
      <c r="U253" s="105"/>
      <c r="V253" s="105"/>
      <c r="W253" s="105"/>
      <c r="X253" s="105"/>
      <c r="Y253" s="106">
        <f t="shared" si="62"/>
        <v>59206018256</v>
      </c>
      <c r="Z253" s="167">
        <v>33207</v>
      </c>
      <c r="AA253" s="13"/>
      <c r="AB253" s="7"/>
      <c r="AC253" s="7"/>
      <c r="AD253" s="7"/>
      <c r="AE253" s="7"/>
      <c r="AF253" s="7"/>
      <c r="AG253" s="7"/>
      <c r="AH253" s="9"/>
      <c r="AI253" s="7"/>
      <c r="AJ253" s="7"/>
      <c r="AK253" s="7"/>
      <c r="AL253" s="7"/>
      <c r="AM253" s="7"/>
      <c r="AN253" s="7"/>
      <c r="AO253" s="7"/>
      <c r="AP253" s="9"/>
      <c r="AQ253" s="7"/>
      <c r="AR253" s="7"/>
      <c r="AS253" s="7"/>
      <c r="AT253" s="7"/>
      <c r="AU253" s="7"/>
      <c r="AV253" s="7"/>
      <c r="AW253" s="7"/>
      <c r="AX253" s="9"/>
      <c r="AY253" s="7"/>
      <c r="AZ253" s="7"/>
      <c r="BA253" s="7"/>
      <c r="BB253" s="7"/>
      <c r="BC253" s="7"/>
      <c r="BD253" s="7"/>
      <c r="BE253" s="7"/>
      <c r="BF253" s="9"/>
      <c r="BG253" s="10"/>
      <c r="BH253" s="1"/>
      <c r="BI253" s="1"/>
      <c r="BJ253" s="11"/>
    </row>
    <row r="254" spans="1:62" ht="85.5" customHeight="1" x14ac:dyDescent="0.25">
      <c r="A254" s="224">
        <v>69</v>
      </c>
      <c r="B254" s="158" t="s">
        <v>879</v>
      </c>
      <c r="C254" s="155" t="s">
        <v>878</v>
      </c>
      <c r="D254" s="160">
        <v>194889939</v>
      </c>
      <c r="E254" s="160">
        <v>0</v>
      </c>
      <c r="F254" s="160">
        <f t="shared" si="100"/>
        <v>194889939</v>
      </c>
      <c r="G254" s="162" t="s">
        <v>471</v>
      </c>
      <c r="H254" s="249"/>
      <c r="I254" s="249"/>
      <c r="J254" s="249"/>
      <c r="K254" s="249"/>
      <c r="L254" s="147">
        <v>42159</v>
      </c>
      <c r="M254" s="133" t="s">
        <v>624</v>
      </c>
      <c r="N254" s="104">
        <v>1</v>
      </c>
      <c r="O254" s="101" t="s">
        <v>34</v>
      </c>
      <c r="P254" s="101" t="s">
        <v>576</v>
      </c>
      <c r="Q254" s="101"/>
      <c r="R254" s="105"/>
      <c r="S254" s="105"/>
      <c r="T254" s="105"/>
      <c r="U254" s="105"/>
      <c r="V254" s="105"/>
      <c r="W254" s="105"/>
      <c r="X254" s="105"/>
      <c r="Y254" s="106"/>
      <c r="Z254" s="167">
        <v>1</v>
      </c>
      <c r="AA254" s="13"/>
      <c r="AB254" s="7"/>
      <c r="AC254" s="7"/>
      <c r="AD254" s="7"/>
      <c r="AE254" s="7"/>
      <c r="AF254" s="7"/>
      <c r="AG254" s="7"/>
      <c r="AH254" s="9"/>
      <c r="AI254" s="7"/>
      <c r="AJ254" s="7"/>
      <c r="AK254" s="7"/>
      <c r="AL254" s="7"/>
      <c r="AM254" s="7"/>
      <c r="AN254" s="7"/>
      <c r="AO254" s="7"/>
      <c r="AP254" s="9"/>
      <c r="AQ254" s="7"/>
      <c r="AR254" s="7"/>
      <c r="AS254" s="7"/>
      <c r="AT254" s="7"/>
      <c r="AU254" s="7"/>
      <c r="AV254" s="7"/>
      <c r="AW254" s="7"/>
      <c r="AX254" s="9"/>
      <c r="AY254" s="7"/>
      <c r="AZ254" s="7"/>
      <c r="BA254" s="7"/>
      <c r="BB254" s="7"/>
      <c r="BC254" s="7"/>
      <c r="BD254" s="7"/>
      <c r="BE254" s="7"/>
      <c r="BF254" s="9"/>
      <c r="BG254" s="10"/>
      <c r="BH254" s="1"/>
      <c r="BI254" s="1"/>
      <c r="BJ254" s="11"/>
    </row>
    <row r="255" spans="1:62" ht="76.900000000000006" customHeight="1" x14ac:dyDescent="0.25">
      <c r="A255" s="312">
        <v>70</v>
      </c>
      <c r="B255" s="300" t="s">
        <v>909</v>
      </c>
      <c r="C255" s="296" t="s">
        <v>660</v>
      </c>
      <c r="D255" s="299">
        <v>9032090637</v>
      </c>
      <c r="E255" s="299">
        <v>0</v>
      </c>
      <c r="F255" s="299">
        <f t="shared" si="100"/>
        <v>9032090637</v>
      </c>
      <c r="G255" s="303" t="s">
        <v>661</v>
      </c>
      <c r="H255" s="249"/>
      <c r="I255" s="249"/>
      <c r="J255" s="248">
        <v>4.9000000000000004</v>
      </c>
      <c r="K255" s="250" t="s">
        <v>657</v>
      </c>
      <c r="L255" s="150" t="s">
        <v>658</v>
      </c>
      <c r="M255" s="133" t="s">
        <v>659</v>
      </c>
      <c r="N255" s="104">
        <v>2</v>
      </c>
      <c r="O255" s="101" t="s">
        <v>34</v>
      </c>
      <c r="P255" s="101" t="s">
        <v>40</v>
      </c>
      <c r="Q255" s="101"/>
      <c r="R255" s="105">
        <v>542284800</v>
      </c>
      <c r="S255" s="105">
        <v>0</v>
      </c>
      <c r="T255" s="105">
        <v>0</v>
      </c>
      <c r="U255" s="105">
        <v>0</v>
      </c>
      <c r="V255" s="105">
        <v>0</v>
      </c>
      <c r="W255" s="105"/>
      <c r="X255" s="105">
        <v>0</v>
      </c>
      <c r="Y255" s="106">
        <f t="shared" ref="Y255:Y294" si="101">+SUM(R255:X255)</f>
        <v>542284800</v>
      </c>
      <c r="Z255" s="167">
        <v>1</v>
      </c>
      <c r="AA255" s="103">
        <v>109619200</v>
      </c>
      <c r="AB255" s="9"/>
      <c r="AC255" s="9"/>
      <c r="AD255" s="9"/>
      <c r="AE255" s="9"/>
      <c r="AF255" s="9"/>
      <c r="AG255" s="9"/>
      <c r="AH255" s="9">
        <f t="shared" ref="AH255:AH294" si="102">+SUM(AA255:AG255)</f>
        <v>109619200</v>
      </c>
      <c r="AI255" s="9">
        <v>133619200</v>
      </c>
      <c r="AJ255" s="9"/>
      <c r="AK255" s="9"/>
      <c r="AL255" s="9"/>
      <c r="AM255" s="9"/>
      <c r="AN255" s="9"/>
      <c r="AO255" s="9"/>
      <c r="AP255" s="9">
        <f t="shared" ref="AP255:AP294" si="103">+SUM(AI255:AO255)</f>
        <v>133619200</v>
      </c>
      <c r="AQ255" s="9">
        <v>144819200</v>
      </c>
      <c r="AR255" s="9"/>
      <c r="AS255" s="9"/>
      <c r="AT255" s="9"/>
      <c r="AU255" s="9"/>
      <c r="AV255" s="9"/>
      <c r="AW255" s="9"/>
      <c r="AX255" s="9">
        <f t="shared" ref="AX255:AX294" si="104">+SUM(AQ255:AW255)</f>
        <v>144819200</v>
      </c>
      <c r="AY255" s="9">
        <v>154227200</v>
      </c>
      <c r="AZ255" s="9"/>
      <c r="BA255" s="9"/>
      <c r="BB255" s="9"/>
      <c r="BC255" s="9"/>
      <c r="BD255" s="9"/>
      <c r="BE255" s="9"/>
      <c r="BF255" s="9">
        <f t="shared" ref="BF255:BF294" si="105">+SUM(AY255:BE255)</f>
        <v>154227200</v>
      </c>
      <c r="BG255" s="10">
        <f t="shared" ref="BG255:BG294" si="106">+AH255+AP255+AX255+BF255</f>
        <v>542284800</v>
      </c>
      <c r="BH255" s="1" t="e">
        <f t="shared" ref="BH255:BH295" si="107">+IF(#REF!=N255,"bien","revisar")</f>
        <v>#REF!</v>
      </c>
      <c r="BI255" s="1" t="str">
        <f t="shared" ref="BI255:BI295" si="108">+IF(Y255=BG255,"bien","revisar")</f>
        <v>bien</v>
      </c>
      <c r="BJ255" s="11">
        <f t="shared" ref="BJ255:BJ295" si="109">+BG255-Y255</f>
        <v>0</v>
      </c>
    </row>
    <row r="256" spans="1:62" ht="76.900000000000006" customHeight="1" x14ac:dyDescent="0.25">
      <c r="A256" s="313"/>
      <c r="B256" s="249"/>
      <c r="C256" s="297"/>
      <c r="D256" s="249"/>
      <c r="E256" s="249"/>
      <c r="F256" s="249"/>
      <c r="G256" s="249"/>
      <c r="H256" s="249"/>
      <c r="I256" s="249"/>
      <c r="J256" s="249"/>
      <c r="K256" s="249"/>
      <c r="L256" s="150" t="s">
        <v>662</v>
      </c>
      <c r="M256" s="133" t="s">
        <v>663</v>
      </c>
      <c r="N256" s="104">
        <v>12</v>
      </c>
      <c r="O256" s="101" t="s">
        <v>34</v>
      </c>
      <c r="P256" s="101" t="s">
        <v>40</v>
      </c>
      <c r="Q256" s="101"/>
      <c r="R256" s="105">
        <v>3756988800</v>
      </c>
      <c r="S256" s="105">
        <v>0</v>
      </c>
      <c r="T256" s="105">
        <v>0</v>
      </c>
      <c r="U256" s="105">
        <v>0</v>
      </c>
      <c r="V256" s="105">
        <v>0</v>
      </c>
      <c r="W256" s="105"/>
      <c r="X256" s="105">
        <v>0</v>
      </c>
      <c r="Y256" s="106">
        <f t="shared" si="101"/>
        <v>3756988800</v>
      </c>
      <c r="Z256" s="167">
        <v>3</v>
      </c>
      <c r="AA256" s="103">
        <v>829600000</v>
      </c>
      <c r="AB256" s="9"/>
      <c r="AC256" s="9"/>
      <c r="AD256" s="9"/>
      <c r="AE256" s="9"/>
      <c r="AF256" s="9"/>
      <c r="AG256" s="9"/>
      <c r="AH256" s="9">
        <f t="shared" si="102"/>
        <v>829600000</v>
      </c>
      <c r="AI256" s="9">
        <v>931000000</v>
      </c>
      <c r="AJ256" s="9"/>
      <c r="AK256" s="9"/>
      <c r="AL256" s="9"/>
      <c r="AM256" s="9"/>
      <c r="AN256" s="9"/>
      <c r="AO256" s="9"/>
      <c r="AP256" s="9">
        <f t="shared" si="103"/>
        <v>931000000</v>
      </c>
      <c r="AQ256" s="9">
        <v>978320000</v>
      </c>
      <c r="AR256" s="9"/>
      <c r="AS256" s="9"/>
      <c r="AT256" s="9"/>
      <c r="AU256" s="9"/>
      <c r="AV256" s="9"/>
      <c r="AW256" s="9"/>
      <c r="AX256" s="9">
        <f t="shared" si="104"/>
        <v>978320000</v>
      </c>
      <c r="AY256" s="9">
        <v>1018068800</v>
      </c>
      <c r="AZ256" s="9"/>
      <c r="BA256" s="9"/>
      <c r="BB256" s="9"/>
      <c r="BC256" s="9"/>
      <c r="BD256" s="9"/>
      <c r="BE256" s="9"/>
      <c r="BF256" s="9">
        <f t="shared" si="105"/>
        <v>1018068800</v>
      </c>
      <c r="BG256" s="10">
        <f t="shared" si="106"/>
        <v>3756988800</v>
      </c>
      <c r="BH256" s="1" t="e">
        <f t="shared" si="107"/>
        <v>#REF!</v>
      </c>
      <c r="BI256" s="1" t="str">
        <f t="shared" si="108"/>
        <v>bien</v>
      </c>
      <c r="BJ256" s="11">
        <f t="shared" si="109"/>
        <v>0</v>
      </c>
    </row>
    <row r="257" spans="1:62" ht="76.900000000000006" customHeight="1" x14ac:dyDescent="0.25">
      <c r="A257" s="313"/>
      <c r="B257" s="249"/>
      <c r="C257" s="297"/>
      <c r="D257" s="249"/>
      <c r="E257" s="249"/>
      <c r="F257" s="249"/>
      <c r="G257" s="249"/>
      <c r="H257" s="249"/>
      <c r="I257" s="249"/>
      <c r="J257" s="249"/>
      <c r="K257" s="249"/>
      <c r="L257" s="150" t="s">
        <v>664</v>
      </c>
      <c r="M257" s="133" t="s">
        <v>665</v>
      </c>
      <c r="N257" s="104">
        <v>1</v>
      </c>
      <c r="O257" s="101" t="s">
        <v>34</v>
      </c>
      <c r="P257" s="101" t="s">
        <v>35</v>
      </c>
      <c r="Q257" s="101"/>
      <c r="R257" s="105">
        <v>760000000</v>
      </c>
      <c r="S257" s="105">
        <v>0</v>
      </c>
      <c r="T257" s="105">
        <v>0</v>
      </c>
      <c r="U257" s="105">
        <v>0</v>
      </c>
      <c r="V257" s="105">
        <v>0</v>
      </c>
      <c r="W257" s="105"/>
      <c r="X257" s="105">
        <v>0</v>
      </c>
      <c r="Y257" s="106">
        <f t="shared" si="101"/>
        <v>760000000</v>
      </c>
      <c r="Z257" s="167">
        <v>1</v>
      </c>
      <c r="AA257" s="103">
        <v>160000000</v>
      </c>
      <c r="AB257" s="9"/>
      <c r="AC257" s="9"/>
      <c r="AD257" s="9"/>
      <c r="AE257" s="9"/>
      <c r="AF257" s="9"/>
      <c r="AG257" s="9"/>
      <c r="AH257" s="9">
        <f t="shared" si="102"/>
        <v>160000000</v>
      </c>
      <c r="AI257" s="9">
        <v>180000000</v>
      </c>
      <c r="AJ257" s="9"/>
      <c r="AK257" s="9"/>
      <c r="AL257" s="9"/>
      <c r="AM257" s="9"/>
      <c r="AN257" s="9"/>
      <c r="AO257" s="9"/>
      <c r="AP257" s="9">
        <f t="shared" si="103"/>
        <v>180000000</v>
      </c>
      <c r="AQ257" s="9">
        <v>200000000</v>
      </c>
      <c r="AR257" s="9"/>
      <c r="AS257" s="9"/>
      <c r="AT257" s="9"/>
      <c r="AU257" s="9"/>
      <c r="AV257" s="9"/>
      <c r="AW257" s="9"/>
      <c r="AX257" s="9">
        <f t="shared" si="104"/>
        <v>200000000</v>
      </c>
      <c r="AY257" s="9">
        <v>220000000</v>
      </c>
      <c r="AZ257" s="9"/>
      <c r="BA257" s="9"/>
      <c r="BB257" s="9"/>
      <c r="BC257" s="9"/>
      <c r="BD257" s="9"/>
      <c r="BE257" s="9"/>
      <c r="BF257" s="9">
        <f t="shared" si="105"/>
        <v>220000000</v>
      </c>
      <c r="BG257" s="10">
        <f t="shared" si="106"/>
        <v>760000000</v>
      </c>
      <c r="BH257" s="1" t="e">
        <f t="shared" si="107"/>
        <v>#REF!</v>
      </c>
      <c r="BI257" s="1" t="str">
        <f t="shared" si="108"/>
        <v>bien</v>
      </c>
      <c r="BJ257" s="11">
        <f t="shared" si="109"/>
        <v>0</v>
      </c>
    </row>
    <row r="258" spans="1:62" ht="76.900000000000006" customHeight="1" x14ac:dyDescent="0.25">
      <c r="A258" s="313"/>
      <c r="B258" s="249"/>
      <c r="C258" s="297"/>
      <c r="D258" s="249"/>
      <c r="E258" s="249"/>
      <c r="F258" s="249"/>
      <c r="G258" s="249"/>
      <c r="H258" s="249"/>
      <c r="I258" s="249"/>
      <c r="J258" s="249"/>
      <c r="K258" s="249"/>
      <c r="L258" s="150" t="s">
        <v>666</v>
      </c>
      <c r="M258" s="133" t="s">
        <v>667</v>
      </c>
      <c r="N258" s="104">
        <v>8</v>
      </c>
      <c r="O258" s="101" t="s">
        <v>34</v>
      </c>
      <c r="P258" s="101" t="s">
        <v>40</v>
      </c>
      <c r="Q258" s="101"/>
      <c r="R258" s="105">
        <v>1660778187</v>
      </c>
      <c r="S258" s="105">
        <v>0</v>
      </c>
      <c r="T258" s="105">
        <v>0</v>
      </c>
      <c r="U258" s="105">
        <v>0</v>
      </c>
      <c r="V258" s="105">
        <v>0</v>
      </c>
      <c r="W258" s="105"/>
      <c r="X258" s="105">
        <v>0</v>
      </c>
      <c r="Y258" s="106">
        <f t="shared" si="101"/>
        <v>1660778187</v>
      </c>
      <c r="Z258" s="167">
        <v>3</v>
      </c>
      <c r="AA258" s="103">
        <v>107842084.5</v>
      </c>
      <c r="AB258" s="9"/>
      <c r="AC258" s="9"/>
      <c r="AD258" s="9"/>
      <c r="AE258" s="9"/>
      <c r="AF258" s="9"/>
      <c r="AG258" s="9"/>
      <c r="AH258" s="9">
        <f t="shared" si="102"/>
        <v>107842084.5</v>
      </c>
      <c r="AI258" s="9">
        <v>687808353.5</v>
      </c>
      <c r="AJ258" s="9"/>
      <c r="AK258" s="9"/>
      <c r="AL258" s="9"/>
      <c r="AM258" s="9"/>
      <c r="AN258" s="9"/>
      <c r="AO258" s="9"/>
      <c r="AP258" s="9">
        <f t="shared" si="103"/>
        <v>687808353.5</v>
      </c>
      <c r="AQ258" s="9">
        <v>429964583</v>
      </c>
      <c r="AR258" s="9"/>
      <c r="AS258" s="9"/>
      <c r="AT258" s="9"/>
      <c r="AU258" s="9"/>
      <c r="AV258" s="9"/>
      <c r="AW258" s="9"/>
      <c r="AX258" s="9">
        <f t="shared" si="104"/>
        <v>429964583</v>
      </c>
      <c r="AY258" s="9">
        <v>435163166</v>
      </c>
      <c r="AZ258" s="9"/>
      <c r="BA258" s="9"/>
      <c r="BB258" s="9"/>
      <c r="BC258" s="9"/>
      <c r="BD258" s="9"/>
      <c r="BE258" s="9"/>
      <c r="BF258" s="9">
        <f t="shared" si="105"/>
        <v>435163166</v>
      </c>
      <c r="BG258" s="10">
        <f t="shared" si="106"/>
        <v>1660778187</v>
      </c>
      <c r="BH258" s="1" t="e">
        <f t="shared" si="107"/>
        <v>#REF!</v>
      </c>
      <c r="BI258" s="1" t="str">
        <f t="shared" si="108"/>
        <v>bien</v>
      </c>
      <c r="BJ258" s="11">
        <f t="shared" si="109"/>
        <v>0</v>
      </c>
    </row>
    <row r="259" spans="1:62" ht="76.900000000000006" customHeight="1" x14ac:dyDescent="0.25">
      <c r="A259" s="313"/>
      <c r="B259" s="249"/>
      <c r="C259" s="297"/>
      <c r="D259" s="249"/>
      <c r="E259" s="249"/>
      <c r="F259" s="249"/>
      <c r="G259" s="249"/>
      <c r="H259" s="249"/>
      <c r="I259" s="249"/>
      <c r="J259" s="249"/>
      <c r="K259" s="249"/>
      <c r="L259" s="150" t="s">
        <v>668</v>
      </c>
      <c r="M259" s="133" t="s">
        <v>669</v>
      </c>
      <c r="N259" s="104">
        <v>4</v>
      </c>
      <c r="O259" s="101" t="s">
        <v>34</v>
      </c>
      <c r="P259" s="101" t="s">
        <v>40</v>
      </c>
      <c r="Q259" s="101"/>
      <c r="R259" s="105">
        <v>61600000</v>
      </c>
      <c r="S259" s="105">
        <v>0</v>
      </c>
      <c r="T259" s="105">
        <v>0</v>
      </c>
      <c r="U259" s="105">
        <v>0</v>
      </c>
      <c r="V259" s="105">
        <v>0</v>
      </c>
      <c r="W259" s="105"/>
      <c r="X259" s="105">
        <v>0</v>
      </c>
      <c r="Y259" s="106">
        <f t="shared" si="101"/>
        <v>61600000</v>
      </c>
      <c r="Z259" s="167">
        <v>1</v>
      </c>
      <c r="AA259" s="103">
        <v>15400000</v>
      </c>
      <c r="AB259" s="9"/>
      <c r="AC259" s="9"/>
      <c r="AD259" s="9"/>
      <c r="AE259" s="9"/>
      <c r="AF259" s="9"/>
      <c r="AG259" s="9"/>
      <c r="AH259" s="9">
        <f t="shared" si="102"/>
        <v>15400000</v>
      </c>
      <c r="AI259" s="9">
        <v>15400000</v>
      </c>
      <c r="AJ259" s="9"/>
      <c r="AK259" s="9"/>
      <c r="AL259" s="9"/>
      <c r="AM259" s="9"/>
      <c r="AN259" s="9"/>
      <c r="AO259" s="9"/>
      <c r="AP259" s="9">
        <f t="shared" si="103"/>
        <v>15400000</v>
      </c>
      <c r="AQ259" s="9">
        <v>15400000</v>
      </c>
      <c r="AR259" s="9"/>
      <c r="AS259" s="9"/>
      <c r="AT259" s="9"/>
      <c r="AU259" s="9"/>
      <c r="AV259" s="9"/>
      <c r="AW259" s="9"/>
      <c r="AX259" s="9">
        <f t="shared" si="104"/>
        <v>15400000</v>
      </c>
      <c r="AY259" s="9">
        <v>15400000</v>
      </c>
      <c r="AZ259" s="9"/>
      <c r="BA259" s="9"/>
      <c r="BB259" s="9"/>
      <c r="BC259" s="9"/>
      <c r="BD259" s="9"/>
      <c r="BE259" s="9"/>
      <c r="BF259" s="9">
        <f t="shared" si="105"/>
        <v>15400000</v>
      </c>
      <c r="BG259" s="10">
        <f t="shared" si="106"/>
        <v>61600000</v>
      </c>
      <c r="BH259" s="1" t="e">
        <f t="shared" si="107"/>
        <v>#REF!</v>
      </c>
      <c r="BI259" s="1" t="str">
        <f t="shared" si="108"/>
        <v>bien</v>
      </c>
      <c r="BJ259" s="11">
        <f t="shared" si="109"/>
        <v>0</v>
      </c>
    </row>
    <row r="260" spans="1:62" ht="76.900000000000006" customHeight="1" x14ac:dyDescent="0.25">
      <c r="A260" s="313"/>
      <c r="B260" s="249"/>
      <c r="C260" s="297"/>
      <c r="D260" s="249"/>
      <c r="E260" s="249"/>
      <c r="F260" s="249"/>
      <c r="G260" s="249"/>
      <c r="H260" s="249"/>
      <c r="I260" s="249"/>
      <c r="J260" s="249"/>
      <c r="K260" s="249"/>
      <c r="L260" s="150" t="s">
        <v>670</v>
      </c>
      <c r="M260" s="133" t="s">
        <v>671</v>
      </c>
      <c r="N260" s="104">
        <v>160</v>
      </c>
      <c r="O260" s="101" t="s">
        <v>34</v>
      </c>
      <c r="P260" s="101" t="s">
        <v>40</v>
      </c>
      <c r="Q260" s="101"/>
      <c r="R260" s="105">
        <v>451904000</v>
      </c>
      <c r="S260" s="105">
        <v>0</v>
      </c>
      <c r="T260" s="105">
        <v>0</v>
      </c>
      <c r="U260" s="105">
        <v>0</v>
      </c>
      <c r="V260" s="105">
        <v>0</v>
      </c>
      <c r="W260" s="105"/>
      <c r="X260" s="105">
        <v>0</v>
      </c>
      <c r="Y260" s="106">
        <f t="shared" si="101"/>
        <v>451904000</v>
      </c>
      <c r="Z260" s="167">
        <v>40</v>
      </c>
      <c r="AA260" s="103">
        <v>100000000</v>
      </c>
      <c r="AB260" s="9"/>
      <c r="AC260" s="9"/>
      <c r="AD260" s="9"/>
      <c r="AE260" s="9"/>
      <c r="AF260" s="9"/>
      <c r="AG260" s="9"/>
      <c r="AH260" s="9">
        <f t="shared" si="102"/>
        <v>100000000</v>
      </c>
      <c r="AI260" s="9">
        <v>112000000</v>
      </c>
      <c r="AJ260" s="9"/>
      <c r="AK260" s="9"/>
      <c r="AL260" s="9"/>
      <c r="AM260" s="9"/>
      <c r="AN260" s="9"/>
      <c r="AO260" s="9"/>
      <c r="AP260" s="9">
        <f t="shared" si="103"/>
        <v>112000000</v>
      </c>
      <c r="AQ260" s="9">
        <v>117600000</v>
      </c>
      <c r="AR260" s="9"/>
      <c r="AS260" s="9"/>
      <c r="AT260" s="9"/>
      <c r="AU260" s="9"/>
      <c r="AV260" s="9"/>
      <c r="AW260" s="9"/>
      <c r="AX260" s="9">
        <f t="shared" si="104"/>
        <v>117600000</v>
      </c>
      <c r="AY260" s="9">
        <v>122304000</v>
      </c>
      <c r="AZ260" s="9"/>
      <c r="BA260" s="9"/>
      <c r="BB260" s="9"/>
      <c r="BC260" s="9"/>
      <c r="BD260" s="9"/>
      <c r="BE260" s="9"/>
      <c r="BF260" s="9">
        <f t="shared" si="105"/>
        <v>122304000</v>
      </c>
      <c r="BG260" s="10">
        <f t="shared" si="106"/>
        <v>451904000</v>
      </c>
      <c r="BH260" s="1" t="e">
        <f t="shared" si="107"/>
        <v>#REF!</v>
      </c>
      <c r="BI260" s="1" t="str">
        <f t="shared" si="108"/>
        <v>bien</v>
      </c>
      <c r="BJ260" s="11">
        <f t="shared" si="109"/>
        <v>0</v>
      </c>
    </row>
    <row r="261" spans="1:62" ht="76.900000000000006" customHeight="1" x14ac:dyDescent="0.25">
      <c r="A261" s="313"/>
      <c r="B261" s="249"/>
      <c r="C261" s="297"/>
      <c r="D261" s="249"/>
      <c r="E261" s="249"/>
      <c r="F261" s="249"/>
      <c r="G261" s="249"/>
      <c r="H261" s="249"/>
      <c r="I261" s="249"/>
      <c r="J261" s="249"/>
      <c r="K261" s="249"/>
      <c r="L261" s="150" t="s">
        <v>672</v>
      </c>
      <c r="M261" s="133" t="s">
        <v>673</v>
      </c>
      <c r="N261" s="104">
        <v>1</v>
      </c>
      <c r="O261" s="101" t="s">
        <v>34</v>
      </c>
      <c r="P261" s="101" t="s">
        <v>40</v>
      </c>
      <c r="Q261" s="101"/>
      <c r="R261" s="105">
        <v>361523200</v>
      </c>
      <c r="S261" s="105">
        <v>0</v>
      </c>
      <c r="T261" s="105">
        <v>0</v>
      </c>
      <c r="U261" s="105">
        <v>0</v>
      </c>
      <c r="V261" s="105">
        <v>0</v>
      </c>
      <c r="W261" s="105"/>
      <c r="X261" s="105">
        <v>0</v>
      </c>
      <c r="Y261" s="106">
        <f t="shared" si="101"/>
        <v>361523200</v>
      </c>
      <c r="Z261" s="167">
        <v>0</v>
      </c>
      <c r="AA261" s="103">
        <v>90380800</v>
      </c>
      <c r="AB261" s="9"/>
      <c r="AC261" s="9"/>
      <c r="AD261" s="9"/>
      <c r="AE261" s="9"/>
      <c r="AF261" s="9"/>
      <c r="AG261" s="9"/>
      <c r="AH261" s="9">
        <f t="shared" si="102"/>
        <v>90380800</v>
      </c>
      <c r="AI261" s="9">
        <v>90380800</v>
      </c>
      <c r="AJ261" s="9"/>
      <c r="AK261" s="9"/>
      <c r="AL261" s="9"/>
      <c r="AM261" s="9"/>
      <c r="AN261" s="9"/>
      <c r="AO261" s="9"/>
      <c r="AP261" s="9">
        <f t="shared" si="103"/>
        <v>90380800</v>
      </c>
      <c r="AQ261" s="9">
        <v>90380800</v>
      </c>
      <c r="AR261" s="9"/>
      <c r="AS261" s="9"/>
      <c r="AT261" s="9"/>
      <c r="AU261" s="9"/>
      <c r="AV261" s="9"/>
      <c r="AW261" s="9"/>
      <c r="AX261" s="9">
        <f t="shared" si="104"/>
        <v>90380800</v>
      </c>
      <c r="AY261" s="9">
        <v>90380800</v>
      </c>
      <c r="AZ261" s="9"/>
      <c r="BA261" s="9"/>
      <c r="BB261" s="9"/>
      <c r="BC261" s="9"/>
      <c r="BD261" s="9"/>
      <c r="BE261" s="9"/>
      <c r="BF261" s="9">
        <f t="shared" si="105"/>
        <v>90380800</v>
      </c>
      <c r="BG261" s="10">
        <f t="shared" si="106"/>
        <v>361523200</v>
      </c>
      <c r="BH261" s="1" t="e">
        <f t="shared" si="107"/>
        <v>#REF!</v>
      </c>
      <c r="BI261" s="1" t="str">
        <f t="shared" si="108"/>
        <v>bien</v>
      </c>
      <c r="BJ261" s="11">
        <f t="shared" si="109"/>
        <v>0</v>
      </c>
    </row>
    <row r="262" spans="1:62" ht="76.900000000000006" customHeight="1" x14ac:dyDescent="0.25">
      <c r="A262" s="313"/>
      <c r="B262" s="249"/>
      <c r="C262" s="297"/>
      <c r="D262" s="249"/>
      <c r="E262" s="249"/>
      <c r="F262" s="249"/>
      <c r="G262" s="249"/>
      <c r="H262" s="249"/>
      <c r="I262" s="249"/>
      <c r="J262" s="249"/>
      <c r="K262" s="249"/>
      <c r="L262" s="150" t="s">
        <v>674</v>
      </c>
      <c r="M262" s="133" t="s">
        <v>675</v>
      </c>
      <c r="N262" s="104">
        <v>4</v>
      </c>
      <c r="O262" s="101" t="s">
        <v>34</v>
      </c>
      <c r="P262" s="101" t="s">
        <v>35</v>
      </c>
      <c r="Q262" s="101"/>
      <c r="R262" s="105">
        <v>10687558186</v>
      </c>
      <c r="S262" s="105">
        <v>0</v>
      </c>
      <c r="T262" s="105">
        <v>0</v>
      </c>
      <c r="U262" s="105">
        <v>0</v>
      </c>
      <c r="V262" s="105">
        <v>0</v>
      </c>
      <c r="W262" s="105"/>
      <c r="X262" s="105">
        <v>0</v>
      </c>
      <c r="Y262" s="106">
        <f t="shared" si="101"/>
        <v>10687558186</v>
      </c>
      <c r="Z262" s="167">
        <v>4</v>
      </c>
      <c r="AA262" s="103">
        <v>2533712748</v>
      </c>
      <c r="AB262" s="9"/>
      <c r="AC262" s="9"/>
      <c r="AD262" s="9"/>
      <c r="AE262" s="9"/>
      <c r="AF262" s="9"/>
      <c r="AG262" s="9"/>
      <c r="AH262" s="9">
        <f t="shared" si="102"/>
        <v>2533712748</v>
      </c>
      <c r="AI262" s="9">
        <v>2595113125</v>
      </c>
      <c r="AJ262" s="9"/>
      <c r="AK262" s="9"/>
      <c r="AL262" s="9"/>
      <c r="AM262" s="9"/>
      <c r="AN262" s="9"/>
      <c r="AO262" s="9"/>
      <c r="AP262" s="9">
        <f t="shared" si="103"/>
        <v>2595113125</v>
      </c>
      <c r="AQ262" s="9">
        <v>2724868781</v>
      </c>
      <c r="AR262" s="9"/>
      <c r="AS262" s="9"/>
      <c r="AT262" s="9"/>
      <c r="AU262" s="9"/>
      <c r="AV262" s="9"/>
      <c r="AW262" s="9"/>
      <c r="AX262" s="9">
        <f t="shared" si="104"/>
        <v>2724868781</v>
      </c>
      <c r="AY262" s="9">
        <v>2833863532</v>
      </c>
      <c r="AZ262" s="9"/>
      <c r="BA262" s="9"/>
      <c r="BB262" s="9"/>
      <c r="BC262" s="9"/>
      <c r="BD262" s="9"/>
      <c r="BE262" s="9"/>
      <c r="BF262" s="9">
        <f t="shared" si="105"/>
        <v>2833863532</v>
      </c>
      <c r="BG262" s="10">
        <f t="shared" si="106"/>
        <v>10687558186</v>
      </c>
      <c r="BH262" s="1" t="e">
        <f t="shared" si="107"/>
        <v>#REF!</v>
      </c>
      <c r="BI262" s="1" t="str">
        <f t="shared" si="108"/>
        <v>bien</v>
      </c>
      <c r="BJ262" s="11">
        <f t="shared" si="109"/>
        <v>0</v>
      </c>
    </row>
    <row r="263" spans="1:62" ht="76.900000000000006" customHeight="1" x14ac:dyDescent="0.25">
      <c r="A263" s="312">
        <v>71</v>
      </c>
      <c r="B263" s="300" t="s">
        <v>840</v>
      </c>
      <c r="C263" s="296" t="s">
        <v>679</v>
      </c>
      <c r="D263" s="298">
        <v>5610000000</v>
      </c>
      <c r="E263" s="298">
        <v>0</v>
      </c>
      <c r="F263" s="299">
        <f>D263+E263</f>
        <v>5610000000</v>
      </c>
      <c r="G263" s="303" t="s">
        <v>680</v>
      </c>
      <c r="H263" s="249"/>
      <c r="I263" s="249"/>
      <c r="J263" s="268">
        <v>4.0999999999999996</v>
      </c>
      <c r="K263" s="250" t="s">
        <v>676</v>
      </c>
      <c r="L263" s="150" t="s">
        <v>677</v>
      </c>
      <c r="M263" s="133" t="s">
        <v>678</v>
      </c>
      <c r="N263" s="104">
        <v>40</v>
      </c>
      <c r="O263" s="101" t="s">
        <v>681</v>
      </c>
      <c r="P263" s="101" t="s">
        <v>40</v>
      </c>
      <c r="Q263" s="101"/>
      <c r="R263" s="139">
        <v>3264908437.1900001</v>
      </c>
      <c r="S263" s="105">
        <v>0</v>
      </c>
      <c r="T263" s="105">
        <v>0</v>
      </c>
      <c r="U263" s="105">
        <v>0</v>
      </c>
      <c r="V263" s="105">
        <v>0</v>
      </c>
      <c r="W263" s="105"/>
      <c r="X263" s="105">
        <v>0</v>
      </c>
      <c r="Y263" s="106">
        <f t="shared" si="101"/>
        <v>3264908437.1900001</v>
      </c>
      <c r="Z263" s="167">
        <v>10</v>
      </c>
      <c r="AA263" s="103">
        <f>+R263*0.22</f>
        <v>718279856.18180001</v>
      </c>
      <c r="AB263" s="9"/>
      <c r="AC263" s="9">
        <v>0</v>
      </c>
      <c r="AD263" s="9">
        <v>0</v>
      </c>
      <c r="AE263" s="9"/>
      <c r="AF263" s="9">
        <v>0</v>
      </c>
      <c r="AG263" s="9">
        <v>0</v>
      </c>
      <c r="AH263" s="9">
        <f t="shared" si="102"/>
        <v>718279856.18180001</v>
      </c>
      <c r="AI263" s="9">
        <f>+R263*0.24</f>
        <v>783578024.92559993</v>
      </c>
      <c r="AJ263" s="9">
        <v>0</v>
      </c>
      <c r="AK263" s="9">
        <v>0</v>
      </c>
      <c r="AL263" s="9">
        <v>0</v>
      </c>
      <c r="AM263" s="9"/>
      <c r="AN263" s="9">
        <v>0</v>
      </c>
      <c r="AO263" s="9">
        <v>0</v>
      </c>
      <c r="AP263" s="9">
        <f t="shared" si="103"/>
        <v>783578024.92559993</v>
      </c>
      <c r="AQ263" s="9">
        <f>+R263*0.26</f>
        <v>848876193.6694001</v>
      </c>
      <c r="AR263" s="9">
        <v>0</v>
      </c>
      <c r="AS263" s="9">
        <v>0</v>
      </c>
      <c r="AT263" s="9">
        <v>0</v>
      </c>
      <c r="AU263" s="9"/>
      <c r="AV263" s="9">
        <v>0</v>
      </c>
      <c r="AW263" s="9">
        <v>0</v>
      </c>
      <c r="AX263" s="9">
        <f t="shared" si="104"/>
        <v>848876193.6694001</v>
      </c>
      <c r="AY263" s="9">
        <f>+R263*0.28</f>
        <v>914174362.41320014</v>
      </c>
      <c r="AZ263" s="9">
        <v>0</v>
      </c>
      <c r="BA263" s="9">
        <v>0</v>
      </c>
      <c r="BB263" s="9">
        <v>0</v>
      </c>
      <c r="BC263" s="9"/>
      <c r="BD263" s="9">
        <v>0</v>
      </c>
      <c r="BE263" s="9">
        <v>0</v>
      </c>
      <c r="BF263" s="9">
        <f t="shared" si="105"/>
        <v>914174362.41320014</v>
      </c>
      <c r="BG263" s="10">
        <f t="shared" si="106"/>
        <v>3264908437.1900005</v>
      </c>
      <c r="BH263" s="1" t="e">
        <f t="shared" si="107"/>
        <v>#REF!</v>
      </c>
      <c r="BI263" s="1" t="str">
        <f t="shared" si="108"/>
        <v>bien</v>
      </c>
      <c r="BJ263" s="16">
        <f t="shared" si="109"/>
        <v>0</v>
      </c>
    </row>
    <row r="264" spans="1:62" ht="76.900000000000006" customHeight="1" x14ac:dyDescent="0.25">
      <c r="A264" s="313"/>
      <c r="B264" s="249"/>
      <c r="C264" s="297"/>
      <c r="D264" s="249"/>
      <c r="E264" s="249"/>
      <c r="F264" s="249"/>
      <c r="G264" s="249"/>
      <c r="H264" s="249"/>
      <c r="I264" s="249"/>
      <c r="J264" s="249"/>
      <c r="K264" s="249"/>
      <c r="L264" s="150" t="s">
        <v>682</v>
      </c>
      <c r="M264" s="133" t="s">
        <v>683</v>
      </c>
      <c r="N264" s="104">
        <v>39</v>
      </c>
      <c r="O264" s="101" t="s">
        <v>681</v>
      </c>
      <c r="P264" s="101" t="s">
        <v>40</v>
      </c>
      <c r="Q264" s="101" t="s">
        <v>684</v>
      </c>
      <c r="R264" s="139">
        <v>2128232988.8099999</v>
      </c>
      <c r="S264" s="105"/>
      <c r="T264" s="105"/>
      <c r="U264" s="105"/>
      <c r="V264" s="105"/>
      <c r="W264" s="105"/>
      <c r="X264" s="105"/>
      <c r="Y264" s="106">
        <f t="shared" si="101"/>
        <v>2128232988.8099999</v>
      </c>
      <c r="Z264" s="167">
        <v>11</v>
      </c>
      <c r="AA264" s="103">
        <v>532058247.19999999</v>
      </c>
      <c r="AB264" s="9"/>
      <c r="AC264" s="9"/>
      <c r="AD264" s="9"/>
      <c r="AE264" s="9"/>
      <c r="AF264" s="9"/>
      <c r="AG264" s="9"/>
      <c r="AH264" s="9">
        <f t="shared" si="102"/>
        <v>532058247.19999999</v>
      </c>
      <c r="AI264" s="60">
        <v>532058247.19999999</v>
      </c>
      <c r="AJ264" s="9"/>
      <c r="AK264" s="9"/>
      <c r="AL264" s="9"/>
      <c r="AM264" s="9"/>
      <c r="AN264" s="9"/>
      <c r="AO264" s="9"/>
      <c r="AP264" s="9">
        <f t="shared" si="103"/>
        <v>532058247.19999999</v>
      </c>
      <c r="AQ264" s="60">
        <v>532058247.19999999</v>
      </c>
      <c r="AR264" s="9"/>
      <c r="AS264" s="9"/>
      <c r="AT264" s="9"/>
      <c r="AU264" s="9"/>
      <c r="AV264" s="9"/>
      <c r="AW264" s="9"/>
      <c r="AX264" s="9">
        <f t="shared" si="104"/>
        <v>532058247.19999999</v>
      </c>
      <c r="AY264" s="60">
        <v>532058247.19999999</v>
      </c>
      <c r="AZ264" s="9"/>
      <c r="BA264" s="9"/>
      <c r="BB264" s="9"/>
      <c r="BC264" s="9"/>
      <c r="BD264" s="9"/>
      <c r="BE264" s="9"/>
      <c r="BF264" s="9">
        <f t="shared" si="105"/>
        <v>532058247.19999999</v>
      </c>
      <c r="BG264" s="10">
        <f t="shared" si="106"/>
        <v>2128232988.8</v>
      </c>
      <c r="BH264" s="1" t="e">
        <f t="shared" si="107"/>
        <v>#REF!</v>
      </c>
      <c r="BI264" s="1" t="str">
        <f t="shared" si="108"/>
        <v>revisar</v>
      </c>
      <c r="BJ264" s="16">
        <f t="shared" si="109"/>
        <v>-9.9999904632568359E-3</v>
      </c>
    </row>
    <row r="265" spans="1:62" ht="76.900000000000006" customHeight="1" x14ac:dyDescent="0.25">
      <c r="A265" s="313"/>
      <c r="B265" s="249"/>
      <c r="C265" s="297"/>
      <c r="D265" s="249"/>
      <c r="E265" s="249"/>
      <c r="F265" s="249"/>
      <c r="G265" s="249"/>
      <c r="H265" s="249"/>
      <c r="I265" s="249"/>
      <c r="J265" s="249"/>
      <c r="K265" s="249"/>
      <c r="L265" s="150" t="s">
        <v>685</v>
      </c>
      <c r="M265" s="133" t="s">
        <v>686</v>
      </c>
      <c r="N265" s="104">
        <v>1000</v>
      </c>
      <c r="O265" s="101" t="s">
        <v>34</v>
      </c>
      <c r="P265" s="101" t="s">
        <v>40</v>
      </c>
      <c r="Q265" s="101"/>
      <c r="R265" s="105">
        <v>150000000</v>
      </c>
      <c r="S265" s="105">
        <v>0</v>
      </c>
      <c r="T265" s="105">
        <v>0</v>
      </c>
      <c r="U265" s="105">
        <v>0</v>
      </c>
      <c r="V265" s="105">
        <v>0</v>
      </c>
      <c r="W265" s="105"/>
      <c r="X265" s="105">
        <v>0</v>
      </c>
      <c r="Y265" s="106">
        <f t="shared" si="101"/>
        <v>150000000</v>
      </c>
      <c r="Z265" s="167">
        <v>250</v>
      </c>
      <c r="AA265" s="103">
        <v>37500000</v>
      </c>
      <c r="AB265" s="9"/>
      <c r="AC265" s="9"/>
      <c r="AD265" s="9"/>
      <c r="AE265" s="9"/>
      <c r="AF265" s="9"/>
      <c r="AG265" s="9"/>
      <c r="AH265" s="9">
        <f t="shared" si="102"/>
        <v>37500000</v>
      </c>
      <c r="AI265" s="9">
        <v>37500000</v>
      </c>
      <c r="AJ265" s="9"/>
      <c r="AK265" s="9"/>
      <c r="AL265" s="9"/>
      <c r="AM265" s="9"/>
      <c r="AN265" s="9"/>
      <c r="AO265" s="9"/>
      <c r="AP265" s="9">
        <f t="shared" si="103"/>
        <v>37500000</v>
      </c>
      <c r="AQ265" s="9">
        <v>37500000</v>
      </c>
      <c r="AR265" s="9"/>
      <c r="AS265" s="9"/>
      <c r="AT265" s="9"/>
      <c r="AU265" s="9"/>
      <c r="AV265" s="9"/>
      <c r="AW265" s="9"/>
      <c r="AX265" s="9">
        <f t="shared" si="104"/>
        <v>37500000</v>
      </c>
      <c r="AY265" s="9">
        <v>37500000</v>
      </c>
      <c r="AZ265" s="9"/>
      <c r="BA265" s="9"/>
      <c r="BB265" s="9"/>
      <c r="BC265" s="9"/>
      <c r="BD265" s="9"/>
      <c r="BE265" s="9"/>
      <c r="BF265" s="9">
        <f t="shared" si="105"/>
        <v>37500000</v>
      </c>
      <c r="BG265" s="10">
        <f t="shared" si="106"/>
        <v>150000000</v>
      </c>
      <c r="BH265" s="1" t="e">
        <f t="shared" si="107"/>
        <v>#REF!</v>
      </c>
      <c r="BI265" s="1" t="str">
        <f t="shared" si="108"/>
        <v>bien</v>
      </c>
      <c r="BJ265" s="11">
        <f t="shared" si="109"/>
        <v>0</v>
      </c>
    </row>
    <row r="266" spans="1:62" ht="76.900000000000006" customHeight="1" x14ac:dyDescent="0.25">
      <c r="A266" s="313"/>
      <c r="B266" s="249"/>
      <c r="C266" s="297"/>
      <c r="D266" s="249"/>
      <c r="E266" s="249"/>
      <c r="F266" s="249"/>
      <c r="G266" s="249"/>
      <c r="H266" s="249"/>
      <c r="I266" s="249"/>
      <c r="J266" s="249"/>
      <c r="K266" s="249"/>
      <c r="L266" s="150" t="s">
        <v>687</v>
      </c>
      <c r="M266" s="133" t="s">
        <v>688</v>
      </c>
      <c r="N266" s="104">
        <v>150000</v>
      </c>
      <c r="O266" s="101" t="s">
        <v>34</v>
      </c>
      <c r="P266" s="101" t="s">
        <v>40</v>
      </c>
      <c r="Q266" s="101" t="s">
        <v>128</v>
      </c>
      <c r="R266" s="105">
        <v>960000000</v>
      </c>
      <c r="S266" s="105">
        <v>0</v>
      </c>
      <c r="T266" s="105">
        <v>0</v>
      </c>
      <c r="U266" s="105">
        <v>0</v>
      </c>
      <c r="V266" s="105">
        <v>0</v>
      </c>
      <c r="W266" s="105"/>
      <c r="X266" s="105">
        <v>0</v>
      </c>
      <c r="Y266" s="106">
        <f t="shared" si="101"/>
        <v>960000000</v>
      </c>
      <c r="Z266" s="167">
        <v>50000</v>
      </c>
      <c r="AA266" s="103">
        <v>240000000</v>
      </c>
      <c r="AB266" s="9"/>
      <c r="AC266" s="9"/>
      <c r="AD266" s="9"/>
      <c r="AE266" s="9"/>
      <c r="AF266" s="9"/>
      <c r="AG266" s="9"/>
      <c r="AH266" s="9">
        <f t="shared" si="102"/>
        <v>240000000</v>
      </c>
      <c r="AI266" s="9">
        <v>240000000</v>
      </c>
      <c r="AJ266" s="9"/>
      <c r="AK266" s="9"/>
      <c r="AL266" s="9"/>
      <c r="AM266" s="9"/>
      <c r="AN266" s="9"/>
      <c r="AO266" s="9"/>
      <c r="AP266" s="9">
        <f t="shared" si="103"/>
        <v>240000000</v>
      </c>
      <c r="AQ266" s="9">
        <v>240000000</v>
      </c>
      <c r="AR266" s="9"/>
      <c r="AS266" s="9"/>
      <c r="AT266" s="9"/>
      <c r="AU266" s="9"/>
      <c r="AV266" s="9"/>
      <c r="AW266" s="9"/>
      <c r="AX266" s="9">
        <f t="shared" si="104"/>
        <v>240000000</v>
      </c>
      <c r="AY266" s="9">
        <v>240000000</v>
      </c>
      <c r="AZ266" s="9"/>
      <c r="BA266" s="9"/>
      <c r="BB266" s="9"/>
      <c r="BC266" s="9"/>
      <c r="BD266" s="9"/>
      <c r="BE266" s="9"/>
      <c r="BF266" s="9">
        <f t="shared" si="105"/>
        <v>240000000</v>
      </c>
      <c r="BG266" s="10">
        <f t="shared" si="106"/>
        <v>960000000</v>
      </c>
      <c r="BH266" s="1" t="e">
        <f t="shared" si="107"/>
        <v>#REF!</v>
      </c>
      <c r="BI266" s="1" t="str">
        <f t="shared" si="108"/>
        <v>bien</v>
      </c>
      <c r="BJ266" s="11">
        <f t="shared" si="109"/>
        <v>0</v>
      </c>
    </row>
    <row r="267" spans="1:62" ht="76.900000000000006" customHeight="1" x14ac:dyDescent="0.25">
      <c r="A267" s="313"/>
      <c r="B267" s="249"/>
      <c r="C267" s="297"/>
      <c r="D267" s="249"/>
      <c r="E267" s="249"/>
      <c r="F267" s="249"/>
      <c r="G267" s="249"/>
      <c r="H267" s="249"/>
      <c r="I267" s="249"/>
      <c r="J267" s="249"/>
      <c r="K267" s="249"/>
      <c r="L267" s="150" t="s">
        <v>689</v>
      </c>
      <c r="M267" s="133" t="s">
        <v>690</v>
      </c>
      <c r="N267" s="104">
        <v>160000</v>
      </c>
      <c r="O267" s="101" t="s">
        <v>34</v>
      </c>
      <c r="P267" s="101" t="s">
        <v>40</v>
      </c>
      <c r="Q267" s="101"/>
      <c r="R267" s="105">
        <v>500000000</v>
      </c>
      <c r="S267" s="105">
        <v>0</v>
      </c>
      <c r="T267" s="105">
        <v>0</v>
      </c>
      <c r="U267" s="105">
        <v>0</v>
      </c>
      <c r="V267" s="105">
        <v>0</v>
      </c>
      <c r="W267" s="105"/>
      <c r="X267" s="105">
        <v>0</v>
      </c>
      <c r="Y267" s="106">
        <f t="shared" si="101"/>
        <v>500000000</v>
      </c>
      <c r="Z267" s="167">
        <v>40000</v>
      </c>
      <c r="AA267" s="131">
        <v>125000000</v>
      </c>
      <c r="AB267" s="9"/>
      <c r="AC267" s="9"/>
      <c r="AD267" s="9"/>
      <c r="AE267" s="9"/>
      <c r="AF267" s="9"/>
      <c r="AG267" s="9"/>
      <c r="AH267" s="9">
        <f t="shared" si="102"/>
        <v>125000000</v>
      </c>
      <c r="AI267" s="9">
        <v>125000000</v>
      </c>
      <c r="AJ267" s="9"/>
      <c r="AK267" s="9"/>
      <c r="AL267" s="9"/>
      <c r="AM267" s="9"/>
      <c r="AN267" s="9"/>
      <c r="AO267" s="9"/>
      <c r="AP267" s="9">
        <f t="shared" si="103"/>
        <v>125000000</v>
      </c>
      <c r="AQ267" s="9">
        <v>125000000</v>
      </c>
      <c r="AR267" s="9"/>
      <c r="AS267" s="9"/>
      <c r="AT267" s="9"/>
      <c r="AU267" s="9"/>
      <c r="AV267" s="9"/>
      <c r="AW267" s="9"/>
      <c r="AX267" s="9">
        <f t="shared" si="104"/>
        <v>125000000</v>
      </c>
      <c r="AY267" s="9">
        <v>125000000</v>
      </c>
      <c r="AZ267" s="9"/>
      <c r="BA267" s="9"/>
      <c r="BB267" s="9"/>
      <c r="BC267" s="9"/>
      <c r="BD267" s="9"/>
      <c r="BE267" s="9"/>
      <c r="BF267" s="9">
        <f t="shared" si="105"/>
        <v>125000000</v>
      </c>
      <c r="BG267" s="10">
        <f t="shared" si="106"/>
        <v>500000000</v>
      </c>
      <c r="BH267" s="1" t="e">
        <f t="shared" si="107"/>
        <v>#REF!</v>
      </c>
      <c r="BI267" s="1" t="str">
        <f t="shared" si="108"/>
        <v>bien</v>
      </c>
      <c r="BJ267" s="11">
        <f t="shared" si="109"/>
        <v>0</v>
      </c>
    </row>
    <row r="268" spans="1:62" ht="76.900000000000006" customHeight="1" x14ac:dyDescent="0.25">
      <c r="A268" s="313"/>
      <c r="B268" s="249"/>
      <c r="C268" s="297"/>
      <c r="D268" s="249"/>
      <c r="E268" s="249"/>
      <c r="F268" s="249"/>
      <c r="G268" s="249"/>
      <c r="H268" s="249"/>
      <c r="I268" s="249"/>
      <c r="J268" s="249"/>
      <c r="K268" s="249"/>
      <c r="L268" s="150" t="s">
        <v>691</v>
      </c>
      <c r="M268" s="133" t="s">
        <v>692</v>
      </c>
      <c r="N268" s="104">
        <v>8</v>
      </c>
      <c r="O268" s="101" t="s">
        <v>34</v>
      </c>
      <c r="P268" s="101" t="s">
        <v>35</v>
      </c>
      <c r="Q268" s="101"/>
      <c r="R268" s="105">
        <v>950000000</v>
      </c>
      <c r="S268" s="105">
        <v>0</v>
      </c>
      <c r="T268" s="105">
        <v>0</v>
      </c>
      <c r="U268" s="105">
        <v>0</v>
      </c>
      <c r="V268" s="105">
        <v>0</v>
      </c>
      <c r="W268" s="105"/>
      <c r="X268" s="105">
        <v>0</v>
      </c>
      <c r="Y268" s="106">
        <f t="shared" si="101"/>
        <v>950000000</v>
      </c>
      <c r="Z268" s="167">
        <v>2</v>
      </c>
      <c r="AA268" s="131">
        <v>237500000</v>
      </c>
      <c r="AB268" s="9"/>
      <c r="AC268" s="9"/>
      <c r="AD268" s="9"/>
      <c r="AE268" s="9"/>
      <c r="AF268" s="9"/>
      <c r="AG268" s="9"/>
      <c r="AH268" s="9">
        <f t="shared" si="102"/>
        <v>237500000</v>
      </c>
      <c r="AI268" s="9">
        <v>237500000</v>
      </c>
      <c r="AJ268" s="9"/>
      <c r="AK268" s="9"/>
      <c r="AL268" s="9"/>
      <c r="AM268" s="9"/>
      <c r="AN268" s="9"/>
      <c r="AO268" s="9"/>
      <c r="AP268" s="9">
        <f t="shared" si="103"/>
        <v>237500000</v>
      </c>
      <c r="AQ268" s="9">
        <v>237500000</v>
      </c>
      <c r="AR268" s="9"/>
      <c r="AS268" s="9"/>
      <c r="AT268" s="9"/>
      <c r="AU268" s="9"/>
      <c r="AV268" s="9"/>
      <c r="AW268" s="9"/>
      <c r="AX268" s="9">
        <f t="shared" si="104"/>
        <v>237500000</v>
      </c>
      <c r="AY268" s="9">
        <v>237500000</v>
      </c>
      <c r="AZ268" s="9"/>
      <c r="BA268" s="9"/>
      <c r="BB268" s="9"/>
      <c r="BC268" s="9"/>
      <c r="BD268" s="9"/>
      <c r="BE268" s="9"/>
      <c r="BF268" s="9">
        <f t="shared" si="105"/>
        <v>237500000</v>
      </c>
      <c r="BG268" s="10">
        <f t="shared" si="106"/>
        <v>950000000</v>
      </c>
      <c r="BH268" s="1" t="e">
        <f t="shared" si="107"/>
        <v>#REF!</v>
      </c>
      <c r="BI268" s="1" t="str">
        <f t="shared" si="108"/>
        <v>bien</v>
      </c>
      <c r="BJ268" s="11">
        <f t="shared" si="109"/>
        <v>0</v>
      </c>
    </row>
    <row r="269" spans="1:62" ht="76.900000000000006" customHeight="1" x14ac:dyDescent="0.25">
      <c r="A269" s="312">
        <v>72</v>
      </c>
      <c r="B269" s="300" t="s">
        <v>841</v>
      </c>
      <c r="C269" s="296" t="s">
        <v>695</v>
      </c>
      <c r="D269" s="298">
        <v>300000000</v>
      </c>
      <c r="E269" s="298">
        <v>0</v>
      </c>
      <c r="F269" s="299">
        <f>D269+E269</f>
        <v>300000000</v>
      </c>
      <c r="G269" s="303" t="s">
        <v>680</v>
      </c>
      <c r="H269" s="249"/>
      <c r="I269" s="249"/>
      <c r="J269" s="249"/>
      <c r="K269" s="249"/>
      <c r="L269" s="150" t="s">
        <v>693</v>
      </c>
      <c r="M269" s="133" t="s">
        <v>694</v>
      </c>
      <c r="N269" s="104">
        <v>77</v>
      </c>
      <c r="O269" s="101" t="s">
        <v>34</v>
      </c>
      <c r="P269" s="101" t="s">
        <v>35</v>
      </c>
      <c r="Q269" s="101"/>
      <c r="R269" s="105">
        <v>500000000</v>
      </c>
      <c r="S269" s="105">
        <v>0</v>
      </c>
      <c r="T269" s="105">
        <v>0</v>
      </c>
      <c r="U269" s="105">
        <v>0</v>
      </c>
      <c r="V269" s="105">
        <v>0</v>
      </c>
      <c r="W269" s="105"/>
      <c r="X269" s="105">
        <v>0</v>
      </c>
      <c r="Y269" s="106">
        <f t="shared" si="101"/>
        <v>500000000</v>
      </c>
      <c r="Z269" s="167">
        <v>77</v>
      </c>
      <c r="AA269" s="131">
        <v>125000000</v>
      </c>
      <c r="AB269" s="9"/>
      <c r="AC269" s="9"/>
      <c r="AD269" s="9"/>
      <c r="AE269" s="9"/>
      <c r="AF269" s="9"/>
      <c r="AG269" s="9"/>
      <c r="AH269" s="9">
        <f t="shared" si="102"/>
        <v>125000000</v>
      </c>
      <c r="AI269" s="61">
        <v>125000000</v>
      </c>
      <c r="AJ269" s="9"/>
      <c r="AK269" s="9"/>
      <c r="AL269" s="9"/>
      <c r="AM269" s="9"/>
      <c r="AN269" s="9"/>
      <c r="AO269" s="9"/>
      <c r="AP269" s="9">
        <f t="shared" si="103"/>
        <v>125000000</v>
      </c>
      <c r="AQ269" s="61">
        <v>125000000</v>
      </c>
      <c r="AR269" s="9"/>
      <c r="AS269" s="9"/>
      <c r="AT269" s="9"/>
      <c r="AU269" s="9"/>
      <c r="AV269" s="9"/>
      <c r="AW269" s="9"/>
      <c r="AX269" s="9">
        <f t="shared" si="104"/>
        <v>125000000</v>
      </c>
      <c r="AY269" s="61">
        <v>125000000</v>
      </c>
      <c r="AZ269" s="9"/>
      <c r="BA269" s="9"/>
      <c r="BB269" s="9"/>
      <c r="BC269" s="9"/>
      <c r="BD269" s="9"/>
      <c r="BE269" s="9"/>
      <c r="BF269" s="9">
        <f t="shared" si="105"/>
        <v>125000000</v>
      </c>
      <c r="BG269" s="10">
        <f t="shared" si="106"/>
        <v>500000000</v>
      </c>
      <c r="BH269" s="1" t="e">
        <f t="shared" si="107"/>
        <v>#REF!</v>
      </c>
      <c r="BI269" s="1" t="str">
        <f t="shared" si="108"/>
        <v>bien</v>
      </c>
      <c r="BJ269" s="11">
        <f t="shared" si="109"/>
        <v>0</v>
      </c>
    </row>
    <row r="270" spans="1:62" ht="76.900000000000006" customHeight="1" x14ac:dyDescent="0.25">
      <c r="A270" s="313"/>
      <c r="B270" s="249"/>
      <c r="C270" s="297"/>
      <c r="D270" s="249"/>
      <c r="E270" s="249"/>
      <c r="F270" s="249"/>
      <c r="G270" s="249"/>
      <c r="H270" s="249"/>
      <c r="I270" s="249"/>
      <c r="J270" s="249"/>
      <c r="K270" s="249"/>
      <c r="L270" s="148" t="s">
        <v>696</v>
      </c>
      <c r="M270" s="145" t="s">
        <v>697</v>
      </c>
      <c r="N270" s="104">
        <v>1</v>
      </c>
      <c r="O270" s="101" t="s">
        <v>34</v>
      </c>
      <c r="P270" s="101" t="s">
        <v>40</v>
      </c>
      <c r="Q270" s="101"/>
      <c r="R270" s="105">
        <v>100000000</v>
      </c>
      <c r="S270" s="105">
        <v>0</v>
      </c>
      <c r="T270" s="105">
        <v>0</v>
      </c>
      <c r="U270" s="105">
        <v>0</v>
      </c>
      <c r="V270" s="105">
        <v>0</v>
      </c>
      <c r="W270" s="105"/>
      <c r="X270" s="105">
        <v>0</v>
      </c>
      <c r="Y270" s="106">
        <f t="shared" si="101"/>
        <v>100000000</v>
      </c>
      <c r="Z270" s="167"/>
      <c r="AA270" s="103">
        <v>25000000</v>
      </c>
      <c r="AB270" s="9"/>
      <c r="AC270" s="9"/>
      <c r="AD270" s="9"/>
      <c r="AE270" s="9"/>
      <c r="AF270" s="9"/>
      <c r="AG270" s="9"/>
      <c r="AH270" s="9">
        <f t="shared" si="102"/>
        <v>25000000</v>
      </c>
      <c r="AI270" s="9">
        <v>25000000</v>
      </c>
      <c r="AJ270" s="9"/>
      <c r="AK270" s="9"/>
      <c r="AL270" s="9"/>
      <c r="AM270" s="9"/>
      <c r="AN270" s="9"/>
      <c r="AO270" s="9"/>
      <c r="AP270" s="9">
        <f t="shared" si="103"/>
        <v>25000000</v>
      </c>
      <c r="AQ270" s="9">
        <v>25000000</v>
      </c>
      <c r="AR270" s="9"/>
      <c r="AS270" s="9"/>
      <c r="AT270" s="9"/>
      <c r="AU270" s="9"/>
      <c r="AV270" s="9"/>
      <c r="AW270" s="9"/>
      <c r="AX270" s="9">
        <f t="shared" si="104"/>
        <v>25000000</v>
      </c>
      <c r="AY270" s="9">
        <v>25000000</v>
      </c>
      <c r="AZ270" s="9"/>
      <c r="BA270" s="9"/>
      <c r="BB270" s="9"/>
      <c r="BC270" s="9"/>
      <c r="BD270" s="9"/>
      <c r="BE270" s="9"/>
      <c r="BF270" s="9">
        <f t="shared" si="105"/>
        <v>25000000</v>
      </c>
      <c r="BG270" s="10">
        <f t="shared" si="106"/>
        <v>100000000</v>
      </c>
      <c r="BH270" s="1" t="e">
        <f t="shared" si="107"/>
        <v>#REF!</v>
      </c>
      <c r="BI270" s="1" t="str">
        <f t="shared" si="108"/>
        <v>bien</v>
      </c>
      <c r="BJ270" s="11">
        <f t="shared" si="109"/>
        <v>0</v>
      </c>
    </row>
    <row r="271" spans="1:62" ht="93.6" customHeight="1" x14ac:dyDescent="0.25">
      <c r="A271" s="312">
        <v>73</v>
      </c>
      <c r="B271" s="300" t="s">
        <v>842</v>
      </c>
      <c r="C271" s="322" t="s">
        <v>700</v>
      </c>
      <c r="D271" s="298">
        <v>1850000000</v>
      </c>
      <c r="E271" s="298">
        <v>0</v>
      </c>
      <c r="F271" s="299">
        <f>D271+E271</f>
        <v>1850000000</v>
      </c>
      <c r="G271" s="303" t="s">
        <v>680</v>
      </c>
      <c r="H271" s="249"/>
      <c r="I271" s="249"/>
      <c r="J271" s="249"/>
      <c r="K271" s="249"/>
      <c r="L271" s="150" t="s">
        <v>698</v>
      </c>
      <c r="M271" s="133" t="s">
        <v>699</v>
      </c>
      <c r="N271" s="104">
        <v>35</v>
      </c>
      <c r="O271" s="101" t="s">
        <v>34</v>
      </c>
      <c r="P271" s="101" t="s">
        <v>40</v>
      </c>
      <c r="Q271" s="101"/>
      <c r="R271" s="105">
        <v>100000000</v>
      </c>
      <c r="S271" s="105">
        <v>0</v>
      </c>
      <c r="T271" s="105">
        <v>0</v>
      </c>
      <c r="U271" s="105">
        <v>0</v>
      </c>
      <c r="V271" s="105">
        <v>0</v>
      </c>
      <c r="W271" s="105"/>
      <c r="X271" s="105">
        <v>0</v>
      </c>
      <c r="Y271" s="106">
        <f t="shared" si="101"/>
        <v>100000000</v>
      </c>
      <c r="Z271" s="167">
        <v>7</v>
      </c>
      <c r="AA271" s="103">
        <v>25000000</v>
      </c>
      <c r="AB271" s="9"/>
      <c r="AC271" s="9"/>
      <c r="AD271" s="9"/>
      <c r="AE271" s="9"/>
      <c r="AF271" s="9"/>
      <c r="AG271" s="9"/>
      <c r="AH271" s="9">
        <f t="shared" si="102"/>
        <v>25000000</v>
      </c>
      <c r="AI271" s="9">
        <v>25000000</v>
      </c>
      <c r="AJ271" s="9"/>
      <c r="AK271" s="9"/>
      <c r="AL271" s="9"/>
      <c r="AM271" s="9"/>
      <c r="AN271" s="9"/>
      <c r="AO271" s="9"/>
      <c r="AP271" s="9">
        <f t="shared" si="103"/>
        <v>25000000</v>
      </c>
      <c r="AQ271" s="9">
        <v>25000000</v>
      </c>
      <c r="AR271" s="9"/>
      <c r="AS271" s="9"/>
      <c r="AT271" s="9"/>
      <c r="AU271" s="9"/>
      <c r="AV271" s="9"/>
      <c r="AW271" s="9"/>
      <c r="AX271" s="9">
        <f t="shared" si="104"/>
        <v>25000000</v>
      </c>
      <c r="AY271" s="9">
        <v>25000000</v>
      </c>
      <c r="AZ271" s="9"/>
      <c r="BA271" s="9"/>
      <c r="BB271" s="9"/>
      <c r="BC271" s="9"/>
      <c r="BD271" s="9"/>
      <c r="BE271" s="9"/>
      <c r="BF271" s="9">
        <f t="shared" si="105"/>
        <v>25000000</v>
      </c>
      <c r="BG271" s="10">
        <f t="shared" si="106"/>
        <v>100000000</v>
      </c>
      <c r="BH271" s="1" t="e">
        <f t="shared" si="107"/>
        <v>#REF!</v>
      </c>
      <c r="BI271" s="1" t="str">
        <f t="shared" si="108"/>
        <v>bien</v>
      </c>
      <c r="BJ271" s="11">
        <f t="shared" si="109"/>
        <v>0</v>
      </c>
    </row>
    <row r="272" spans="1:62" ht="76.900000000000006" customHeight="1" x14ac:dyDescent="0.25">
      <c r="A272" s="313"/>
      <c r="B272" s="249"/>
      <c r="C272" s="297"/>
      <c r="D272" s="249"/>
      <c r="E272" s="249"/>
      <c r="F272" s="249"/>
      <c r="G272" s="249"/>
      <c r="H272" s="249"/>
      <c r="I272" s="249"/>
      <c r="J272" s="249"/>
      <c r="K272" s="249"/>
      <c r="L272" s="150" t="s">
        <v>701</v>
      </c>
      <c r="M272" s="133" t="s">
        <v>702</v>
      </c>
      <c r="N272" s="104">
        <v>1</v>
      </c>
      <c r="O272" s="101" t="s">
        <v>34</v>
      </c>
      <c r="P272" s="101" t="s">
        <v>35</v>
      </c>
      <c r="Q272" s="101"/>
      <c r="R272" s="134">
        <v>614629140</v>
      </c>
      <c r="S272" s="105">
        <v>0</v>
      </c>
      <c r="T272" s="105">
        <v>0</v>
      </c>
      <c r="U272" s="105">
        <v>0</v>
      </c>
      <c r="V272" s="105">
        <v>0</v>
      </c>
      <c r="W272" s="105"/>
      <c r="X272" s="105">
        <v>0</v>
      </c>
      <c r="Y272" s="106">
        <f t="shared" si="101"/>
        <v>614629140</v>
      </c>
      <c r="Z272" s="167">
        <v>1</v>
      </c>
      <c r="AA272" s="132">
        <v>153657285</v>
      </c>
      <c r="AB272" s="9"/>
      <c r="AC272" s="9"/>
      <c r="AD272" s="9"/>
      <c r="AE272" s="9"/>
      <c r="AF272" s="9"/>
      <c r="AG272" s="9"/>
      <c r="AH272" s="9">
        <f t="shared" si="102"/>
        <v>153657285</v>
      </c>
      <c r="AI272" s="60">
        <v>153657285</v>
      </c>
      <c r="AJ272" s="9"/>
      <c r="AK272" s="9"/>
      <c r="AL272" s="9"/>
      <c r="AM272" s="9"/>
      <c r="AN272" s="9"/>
      <c r="AO272" s="9"/>
      <c r="AP272" s="9">
        <f t="shared" si="103"/>
        <v>153657285</v>
      </c>
      <c r="AQ272" s="60">
        <v>153657285</v>
      </c>
      <c r="AR272" s="9"/>
      <c r="AS272" s="9"/>
      <c r="AT272" s="9"/>
      <c r="AU272" s="9"/>
      <c r="AV272" s="9"/>
      <c r="AW272" s="9"/>
      <c r="AX272" s="9">
        <f t="shared" si="104"/>
        <v>153657285</v>
      </c>
      <c r="AY272" s="60">
        <v>153657285</v>
      </c>
      <c r="AZ272" s="9"/>
      <c r="BA272" s="9"/>
      <c r="BB272" s="9"/>
      <c r="BC272" s="9"/>
      <c r="BD272" s="9"/>
      <c r="BE272" s="9"/>
      <c r="BF272" s="9">
        <f t="shared" si="105"/>
        <v>153657285</v>
      </c>
      <c r="BG272" s="10">
        <f t="shared" si="106"/>
        <v>614629140</v>
      </c>
      <c r="BH272" s="1" t="e">
        <f t="shared" si="107"/>
        <v>#REF!</v>
      </c>
      <c r="BI272" s="1" t="str">
        <f t="shared" si="108"/>
        <v>bien</v>
      </c>
      <c r="BJ272" s="11">
        <f t="shared" si="109"/>
        <v>0</v>
      </c>
    </row>
    <row r="273" spans="1:62" ht="76.900000000000006" customHeight="1" thickBot="1" x14ac:dyDescent="0.3">
      <c r="A273" s="314"/>
      <c r="B273" s="282"/>
      <c r="C273" s="345"/>
      <c r="D273" s="282"/>
      <c r="E273" s="282"/>
      <c r="F273" s="282"/>
      <c r="G273" s="282"/>
      <c r="H273" s="282"/>
      <c r="I273" s="282"/>
      <c r="J273" s="282"/>
      <c r="K273" s="282"/>
      <c r="L273" s="202" t="s">
        <v>703</v>
      </c>
      <c r="M273" s="203" t="s">
        <v>704</v>
      </c>
      <c r="N273" s="204">
        <v>1</v>
      </c>
      <c r="O273" s="205" t="s">
        <v>34</v>
      </c>
      <c r="P273" s="205" t="s">
        <v>40</v>
      </c>
      <c r="Q273" s="205" t="s">
        <v>705</v>
      </c>
      <c r="R273" s="206">
        <v>100000000</v>
      </c>
      <c r="S273" s="206"/>
      <c r="T273" s="206"/>
      <c r="U273" s="206"/>
      <c r="V273" s="206"/>
      <c r="W273" s="206"/>
      <c r="X273" s="206"/>
      <c r="Y273" s="207">
        <f t="shared" si="101"/>
        <v>100000000</v>
      </c>
      <c r="Z273" s="208"/>
      <c r="AA273" s="103">
        <v>25000000</v>
      </c>
      <c r="AB273" s="9"/>
      <c r="AC273" s="9"/>
      <c r="AD273" s="9"/>
      <c r="AE273" s="9"/>
      <c r="AF273" s="9"/>
      <c r="AG273" s="9"/>
      <c r="AH273" s="9">
        <f t="shared" si="102"/>
        <v>25000000</v>
      </c>
      <c r="AI273" s="9">
        <v>25000000</v>
      </c>
      <c r="AJ273" s="9"/>
      <c r="AK273" s="9"/>
      <c r="AL273" s="9"/>
      <c r="AM273" s="9"/>
      <c r="AN273" s="9"/>
      <c r="AO273" s="9"/>
      <c r="AP273" s="9">
        <f t="shared" si="103"/>
        <v>25000000</v>
      </c>
      <c r="AQ273" s="9">
        <v>25000000</v>
      </c>
      <c r="AR273" s="9"/>
      <c r="AS273" s="9"/>
      <c r="AT273" s="9"/>
      <c r="AU273" s="9"/>
      <c r="AV273" s="9"/>
      <c r="AW273" s="9"/>
      <c r="AX273" s="9">
        <f t="shared" si="104"/>
        <v>25000000</v>
      </c>
      <c r="AY273" s="9">
        <v>25000000</v>
      </c>
      <c r="AZ273" s="9"/>
      <c r="BA273" s="9"/>
      <c r="BB273" s="9"/>
      <c r="BC273" s="9"/>
      <c r="BD273" s="9"/>
      <c r="BE273" s="9"/>
      <c r="BF273" s="9">
        <f t="shared" si="105"/>
        <v>25000000</v>
      </c>
      <c r="BG273" s="10">
        <f t="shared" si="106"/>
        <v>100000000</v>
      </c>
      <c r="BH273" s="1" t="e">
        <f t="shared" si="107"/>
        <v>#REF!</v>
      </c>
      <c r="BI273" s="1" t="str">
        <f t="shared" si="108"/>
        <v>bien</v>
      </c>
      <c r="BJ273" s="11">
        <f t="shared" si="109"/>
        <v>0</v>
      </c>
    </row>
    <row r="274" spans="1:62" ht="76.900000000000006" customHeight="1" x14ac:dyDescent="0.25">
      <c r="A274" s="315">
        <v>74</v>
      </c>
      <c r="B274" s="305" t="s">
        <v>843</v>
      </c>
      <c r="C274" s="346" t="s">
        <v>710</v>
      </c>
      <c r="D274" s="306">
        <v>4612800000</v>
      </c>
      <c r="E274" s="306">
        <v>0</v>
      </c>
      <c r="F274" s="307">
        <f>D274+E274</f>
        <v>4612800000</v>
      </c>
      <c r="G274" s="305" t="s">
        <v>680</v>
      </c>
      <c r="H274" s="271">
        <v>5</v>
      </c>
      <c r="I274" s="269" t="s">
        <v>706</v>
      </c>
      <c r="J274" s="271">
        <v>5.0999999999999996</v>
      </c>
      <c r="K274" s="272" t="s">
        <v>707</v>
      </c>
      <c r="L274" s="201" t="s">
        <v>708</v>
      </c>
      <c r="M274" s="183" t="s">
        <v>709</v>
      </c>
      <c r="N274" s="184">
        <v>400</v>
      </c>
      <c r="O274" s="185" t="s">
        <v>34</v>
      </c>
      <c r="P274" s="185" t="s">
        <v>40</v>
      </c>
      <c r="Q274" s="185" t="s">
        <v>711</v>
      </c>
      <c r="R274" s="186">
        <v>404000000</v>
      </c>
      <c r="S274" s="186">
        <v>0</v>
      </c>
      <c r="T274" s="186">
        <v>0</v>
      </c>
      <c r="U274" s="186">
        <v>0</v>
      </c>
      <c r="V274" s="186">
        <v>0</v>
      </c>
      <c r="W274" s="186"/>
      <c r="X274" s="186">
        <v>0</v>
      </c>
      <c r="Y274" s="187">
        <f t="shared" si="101"/>
        <v>404000000</v>
      </c>
      <c r="Z274" s="188">
        <v>100</v>
      </c>
      <c r="AA274" s="131">
        <v>101000000</v>
      </c>
      <c r="AB274" s="9"/>
      <c r="AC274" s="9"/>
      <c r="AD274" s="9"/>
      <c r="AE274" s="9"/>
      <c r="AF274" s="9"/>
      <c r="AG274" s="9"/>
      <c r="AH274" s="9">
        <f t="shared" si="102"/>
        <v>101000000</v>
      </c>
      <c r="AI274" s="9">
        <v>101000000</v>
      </c>
      <c r="AJ274" s="9"/>
      <c r="AK274" s="9"/>
      <c r="AL274" s="9"/>
      <c r="AM274" s="9"/>
      <c r="AN274" s="9"/>
      <c r="AO274" s="9"/>
      <c r="AP274" s="9">
        <f t="shared" si="103"/>
        <v>101000000</v>
      </c>
      <c r="AQ274" s="9">
        <v>101000000</v>
      </c>
      <c r="AR274" s="9"/>
      <c r="AS274" s="9"/>
      <c r="AT274" s="9"/>
      <c r="AU274" s="9"/>
      <c r="AV274" s="9"/>
      <c r="AW274" s="9"/>
      <c r="AX274" s="9">
        <f t="shared" si="104"/>
        <v>101000000</v>
      </c>
      <c r="AY274" s="9">
        <v>101000000</v>
      </c>
      <c r="AZ274" s="9"/>
      <c r="BA274" s="9"/>
      <c r="BB274" s="9"/>
      <c r="BC274" s="9"/>
      <c r="BD274" s="9"/>
      <c r="BE274" s="9"/>
      <c r="BF274" s="9">
        <f t="shared" si="105"/>
        <v>101000000</v>
      </c>
      <c r="BG274" s="10">
        <f t="shared" si="106"/>
        <v>404000000</v>
      </c>
      <c r="BH274" s="1" t="e">
        <f t="shared" si="107"/>
        <v>#REF!</v>
      </c>
      <c r="BI274" s="1" t="str">
        <f t="shared" si="108"/>
        <v>bien</v>
      </c>
      <c r="BJ274" s="11">
        <f t="shared" si="109"/>
        <v>0</v>
      </c>
    </row>
    <row r="275" spans="1:62" ht="55.15" customHeight="1" x14ac:dyDescent="0.25">
      <c r="A275" s="313"/>
      <c r="B275" s="249"/>
      <c r="C275" s="297"/>
      <c r="D275" s="249"/>
      <c r="E275" s="249"/>
      <c r="F275" s="249"/>
      <c r="G275" s="249"/>
      <c r="H275" s="249"/>
      <c r="I275" s="249"/>
      <c r="J275" s="249"/>
      <c r="K275" s="249"/>
      <c r="L275" s="150" t="s">
        <v>712</v>
      </c>
      <c r="M275" s="133" t="s">
        <v>713</v>
      </c>
      <c r="N275" s="104">
        <v>4</v>
      </c>
      <c r="O275" s="101" t="s">
        <v>34</v>
      </c>
      <c r="P275" s="101" t="s">
        <v>40</v>
      </c>
      <c r="Q275" s="101" t="s">
        <v>714</v>
      </c>
      <c r="R275" s="105">
        <v>200000000</v>
      </c>
      <c r="S275" s="105">
        <v>0</v>
      </c>
      <c r="T275" s="105">
        <v>0</v>
      </c>
      <c r="U275" s="105">
        <v>0</v>
      </c>
      <c r="V275" s="105">
        <v>0</v>
      </c>
      <c r="W275" s="105"/>
      <c r="X275" s="105">
        <v>0</v>
      </c>
      <c r="Y275" s="106">
        <f t="shared" si="101"/>
        <v>200000000</v>
      </c>
      <c r="Z275" s="167">
        <v>1</v>
      </c>
      <c r="AA275" s="132">
        <v>50000000</v>
      </c>
      <c r="AB275" s="9"/>
      <c r="AC275" s="9"/>
      <c r="AD275" s="9"/>
      <c r="AE275" s="9"/>
      <c r="AF275" s="9"/>
      <c r="AG275" s="9"/>
      <c r="AH275" s="9">
        <f t="shared" si="102"/>
        <v>50000000</v>
      </c>
      <c r="AI275" s="60">
        <v>50000000</v>
      </c>
      <c r="AJ275" s="9"/>
      <c r="AK275" s="9"/>
      <c r="AL275" s="9"/>
      <c r="AM275" s="9"/>
      <c r="AN275" s="9"/>
      <c r="AO275" s="9"/>
      <c r="AP275" s="9">
        <f t="shared" si="103"/>
        <v>50000000</v>
      </c>
      <c r="AQ275" s="60">
        <v>50000000</v>
      </c>
      <c r="AR275" s="9"/>
      <c r="AS275" s="9"/>
      <c r="AT275" s="9"/>
      <c r="AU275" s="9"/>
      <c r="AV275" s="9"/>
      <c r="AW275" s="9"/>
      <c r="AX275" s="9">
        <f t="shared" si="104"/>
        <v>50000000</v>
      </c>
      <c r="AY275" s="60">
        <v>50000000</v>
      </c>
      <c r="AZ275" s="9"/>
      <c r="BA275" s="9"/>
      <c r="BB275" s="9"/>
      <c r="BC275" s="9"/>
      <c r="BD275" s="9"/>
      <c r="BE275" s="9"/>
      <c r="BF275" s="9">
        <f t="shared" si="105"/>
        <v>50000000</v>
      </c>
      <c r="BG275" s="10">
        <f t="shared" si="106"/>
        <v>200000000</v>
      </c>
      <c r="BH275" s="1" t="e">
        <f t="shared" si="107"/>
        <v>#REF!</v>
      </c>
      <c r="BI275" s="1" t="str">
        <f t="shared" si="108"/>
        <v>bien</v>
      </c>
      <c r="BJ275" s="11">
        <f t="shared" si="109"/>
        <v>0</v>
      </c>
    </row>
    <row r="276" spans="1:62" ht="125.25" customHeight="1" x14ac:dyDescent="0.25">
      <c r="A276" s="313"/>
      <c r="B276" s="249"/>
      <c r="C276" s="297"/>
      <c r="D276" s="249"/>
      <c r="E276" s="249"/>
      <c r="F276" s="249"/>
      <c r="G276" s="249"/>
      <c r="H276" s="249"/>
      <c r="I276" s="249"/>
      <c r="J276" s="249"/>
      <c r="K276" s="249"/>
      <c r="L276" s="150" t="s">
        <v>715</v>
      </c>
      <c r="M276" s="133" t="s">
        <v>716</v>
      </c>
      <c r="N276" s="104">
        <v>800</v>
      </c>
      <c r="O276" s="101" t="s">
        <v>34</v>
      </c>
      <c r="P276" s="101" t="s">
        <v>40</v>
      </c>
      <c r="Q276" s="101"/>
      <c r="R276" s="105">
        <v>650000000</v>
      </c>
      <c r="S276" s="105">
        <v>0</v>
      </c>
      <c r="T276" s="105">
        <v>0</v>
      </c>
      <c r="U276" s="105">
        <v>0</v>
      </c>
      <c r="V276" s="105">
        <v>0</v>
      </c>
      <c r="W276" s="105"/>
      <c r="X276" s="105">
        <v>0</v>
      </c>
      <c r="Y276" s="106">
        <f t="shared" si="101"/>
        <v>650000000</v>
      </c>
      <c r="Z276" s="167">
        <v>250</v>
      </c>
      <c r="AA276" s="131">
        <v>162500000</v>
      </c>
      <c r="AB276" s="9"/>
      <c r="AC276" s="9"/>
      <c r="AD276" s="9"/>
      <c r="AE276" s="9"/>
      <c r="AF276" s="9"/>
      <c r="AG276" s="9"/>
      <c r="AH276" s="9">
        <f t="shared" si="102"/>
        <v>162500000</v>
      </c>
      <c r="AI276" s="9">
        <v>162500000</v>
      </c>
      <c r="AJ276" s="9"/>
      <c r="AK276" s="9"/>
      <c r="AL276" s="9"/>
      <c r="AM276" s="9"/>
      <c r="AN276" s="9"/>
      <c r="AO276" s="9"/>
      <c r="AP276" s="9">
        <f t="shared" si="103"/>
        <v>162500000</v>
      </c>
      <c r="AQ276" s="9">
        <v>162500000</v>
      </c>
      <c r="AR276" s="9"/>
      <c r="AS276" s="9"/>
      <c r="AT276" s="9"/>
      <c r="AU276" s="9"/>
      <c r="AV276" s="9"/>
      <c r="AW276" s="9"/>
      <c r="AX276" s="9">
        <f t="shared" si="104"/>
        <v>162500000</v>
      </c>
      <c r="AY276" s="9">
        <v>162500000</v>
      </c>
      <c r="AZ276" s="9"/>
      <c r="BA276" s="9"/>
      <c r="BB276" s="9"/>
      <c r="BC276" s="9"/>
      <c r="BD276" s="9"/>
      <c r="BE276" s="9"/>
      <c r="BF276" s="9">
        <f t="shared" si="105"/>
        <v>162500000</v>
      </c>
      <c r="BG276" s="10">
        <f t="shared" si="106"/>
        <v>650000000</v>
      </c>
      <c r="BH276" s="1" t="e">
        <f t="shared" si="107"/>
        <v>#REF!</v>
      </c>
      <c r="BI276" s="1" t="str">
        <f t="shared" si="108"/>
        <v>bien</v>
      </c>
      <c r="BJ276" s="11">
        <f t="shared" si="109"/>
        <v>0</v>
      </c>
    </row>
    <row r="277" spans="1:62" ht="158.25" customHeight="1" x14ac:dyDescent="0.25">
      <c r="A277" s="312">
        <v>75</v>
      </c>
      <c r="B277" s="300" t="s">
        <v>844</v>
      </c>
      <c r="C277" s="296" t="s">
        <v>719</v>
      </c>
      <c r="D277" s="298">
        <v>2446500000</v>
      </c>
      <c r="E277" s="298">
        <v>0</v>
      </c>
      <c r="F277" s="299">
        <f>D277+E277</f>
        <v>2446500000</v>
      </c>
      <c r="G277" s="300" t="s">
        <v>680</v>
      </c>
      <c r="H277" s="249"/>
      <c r="I277" s="249"/>
      <c r="J277" s="249"/>
      <c r="K277" s="249"/>
      <c r="L277" s="150" t="s">
        <v>717</v>
      </c>
      <c r="M277" s="133" t="s">
        <v>718</v>
      </c>
      <c r="N277" s="104">
        <v>4</v>
      </c>
      <c r="O277" s="101" t="s">
        <v>34</v>
      </c>
      <c r="P277" s="101" t="s">
        <v>40</v>
      </c>
      <c r="Q277" s="101" t="s">
        <v>720</v>
      </c>
      <c r="R277" s="105">
        <v>100000000</v>
      </c>
      <c r="S277" s="105">
        <v>0</v>
      </c>
      <c r="T277" s="105">
        <v>0</v>
      </c>
      <c r="U277" s="105">
        <v>0</v>
      </c>
      <c r="V277" s="105">
        <v>0</v>
      </c>
      <c r="W277" s="105"/>
      <c r="X277" s="105">
        <v>0</v>
      </c>
      <c r="Y277" s="106">
        <f t="shared" si="101"/>
        <v>100000000</v>
      </c>
      <c r="Z277" s="167">
        <v>1</v>
      </c>
      <c r="AA277" s="131">
        <v>25000000</v>
      </c>
      <c r="AB277" s="9"/>
      <c r="AC277" s="9"/>
      <c r="AD277" s="9"/>
      <c r="AE277" s="9"/>
      <c r="AF277" s="9"/>
      <c r="AG277" s="9"/>
      <c r="AH277" s="9">
        <f t="shared" si="102"/>
        <v>25000000</v>
      </c>
      <c r="AI277" s="9">
        <v>25000000</v>
      </c>
      <c r="AJ277" s="9"/>
      <c r="AK277" s="9"/>
      <c r="AL277" s="9"/>
      <c r="AM277" s="9"/>
      <c r="AN277" s="9"/>
      <c r="AO277" s="9"/>
      <c r="AP277" s="9">
        <f t="shared" si="103"/>
        <v>25000000</v>
      </c>
      <c r="AQ277" s="9">
        <v>25000000</v>
      </c>
      <c r="AR277" s="9"/>
      <c r="AS277" s="9"/>
      <c r="AT277" s="9"/>
      <c r="AU277" s="9"/>
      <c r="AV277" s="9"/>
      <c r="AW277" s="9"/>
      <c r="AX277" s="9">
        <f t="shared" si="104"/>
        <v>25000000</v>
      </c>
      <c r="AY277" s="9">
        <v>25000000</v>
      </c>
      <c r="AZ277" s="9"/>
      <c r="BA277" s="9"/>
      <c r="BB277" s="9"/>
      <c r="BC277" s="9"/>
      <c r="BD277" s="9"/>
      <c r="BE277" s="9"/>
      <c r="BF277" s="9">
        <f t="shared" si="105"/>
        <v>25000000</v>
      </c>
      <c r="BG277" s="10">
        <f t="shared" si="106"/>
        <v>100000000</v>
      </c>
      <c r="BH277" s="1" t="e">
        <f t="shared" si="107"/>
        <v>#REF!</v>
      </c>
      <c r="BI277" s="1" t="str">
        <f t="shared" si="108"/>
        <v>bien</v>
      </c>
      <c r="BJ277" s="11">
        <f t="shared" si="109"/>
        <v>0</v>
      </c>
    </row>
    <row r="278" spans="1:62" ht="115.5" customHeight="1" x14ac:dyDescent="0.25">
      <c r="A278" s="313"/>
      <c r="B278" s="249"/>
      <c r="C278" s="297"/>
      <c r="D278" s="249"/>
      <c r="E278" s="249"/>
      <c r="F278" s="249"/>
      <c r="G278" s="249"/>
      <c r="H278" s="249"/>
      <c r="I278" s="249"/>
      <c r="J278" s="249"/>
      <c r="K278" s="249"/>
      <c r="L278" s="150" t="s">
        <v>721</v>
      </c>
      <c r="M278" s="133" t="s">
        <v>722</v>
      </c>
      <c r="N278" s="104">
        <v>100</v>
      </c>
      <c r="O278" s="101" t="s">
        <v>34</v>
      </c>
      <c r="P278" s="101" t="s">
        <v>40</v>
      </c>
      <c r="Q278" s="101"/>
      <c r="R278" s="105">
        <v>407077000</v>
      </c>
      <c r="S278" s="105">
        <v>0</v>
      </c>
      <c r="T278" s="105">
        <v>0</v>
      </c>
      <c r="U278" s="105">
        <v>0</v>
      </c>
      <c r="V278" s="105">
        <v>0</v>
      </c>
      <c r="W278" s="105"/>
      <c r="X278" s="105">
        <v>0</v>
      </c>
      <c r="Y278" s="106">
        <f t="shared" si="101"/>
        <v>407077000</v>
      </c>
      <c r="Z278" s="167">
        <v>50</v>
      </c>
      <c r="AA278" s="132">
        <v>101769250</v>
      </c>
      <c r="AB278" s="9"/>
      <c r="AC278" s="9"/>
      <c r="AD278" s="9"/>
      <c r="AE278" s="9"/>
      <c r="AF278" s="9"/>
      <c r="AG278" s="9"/>
      <c r="AH278" s="9">
        <f t="shared" si="102"/>
        <v>101769250</v>
      </c>
      <c r="AI278" s="60">
        <v>101769250</v>
      </c>
      <c r="AJ278" s="9"/>
      <c r="AK278" s="9"/>
      <c r="AL278" s="9"/>
      <c r="AM278" s="9"/>
      <c r="AN278" s="9"/>
      <c r="AO278" s="9"/>
      <c r="AP278" s="9">
        <f t="shared" si="103"/>
        <v>101769250</v>
      </c>
      <c r="AQ278" s="60">
        <v>101769250</v>
      </c>
      <c r="AR278" s="9"/>
      <c r="AS278" s="9"/>
      <c r="AT278" s="9"/>
      <c r="AU278" s="9"/>
      <c r="AV278" s="9"/>
      <c r="AW278" s="9"/>
      <c r="AX278" s="9">
        <f t="shared" si="104"/>
        <v>101769250</v>
      </c>
      <c r="AY278" s="60">
        <v>101769250</v>
      </c>
      <c r="AZ278" s="9"/>
      <c r="BA278" s="9"/>
      <c r="BB278" s="9"/>
      <c r="BC278" s="9"/>
      <c r="BD278" s="9"/>
      <c r="BE278" s="9"/>
      <c r="BF278" s="9">
        <f t="shared" si="105"/>
        <v>101769250</v>
      </c>
      <c r="BG278" s="10">
        <f t="shared" si="106"/>
        <v>407077000</v>
      </c>
      <c r="BH278" s="1" t="e">
        <f t="shared" si="107"/>
        <v>#REF!</v>
      </c>
      <c r="BI278" s="1" t="str">
        <f t="shared" si="108"/>
        <v>bien</v>
      </c>
      <c r="BJ278" s="11">
        <f t="shared" si="109"/>
        <v>0</v>
      </c>
    </row>
    <row r="279" spans="1:62" ht="79.5" customHeight="1" x14ac:dyDescent="0.25">
      <c r="A279" s="313"/>
      <c r="B279" s="249"/>
      <c r="C279" s="297"/>
      <c r="D279" s="249"/>
      <c r="E279" s="249"/>
      <c r="F279" s="249"/>
      <c r="G279" s="249"/>
      <c r="H279" s="249"/>
      <c r="I279" s="249"/>
      <c r="J279" s="249"/>
      <c r="K279" s="249"/>
      <c r="L279" s="150" t="s">
        <v>723</v>
      </c>
      <c r="M279" s="133" t="s">
        <v>724</v>
      </c>
      <c r="N279" s="104">
        <v>16</v>
      </c>
      <c r="O279" s="101" t="s">
        <v>34</v>
      </c>
      <c r="P279" s="101" t="s">
        <v>40</v>
      </c>
      <c r="Q279" s="101"/>
      <c r="R279" s="105">
        <v>200000000</v>
      </c>
      <c r="S279" s="105">
        <v>0</v>
      </c>
      <c r="T279" s="105">
        <v>0</v>
      </c>
      <c r="U279" s="105">
        <v>0</v>
      </c>
      <c r="V279" s="105">
        <v>0</v>
      </c>
      <c r="W279" s="105"/>
      <c r="X279" s="105">
        <v>0</v>
      </c>
      <c r="Y279" s="106">
        <f t="shared" si="101"/>
        <v>200000000</v>
      </c>
      <c r="Z279" s="167">
        <v>4</v>
      </c>
      <c r="AA279" s="131">
        <v>50000000</v>
      </c>
      <c r="AB279" s="9"/>
      <c r="AC279" s="9"/>
      <c r="AD279" s="9"/>
      <c r="AE279" s="9"/>
      <c r="AF279" s="9"/>
      <c r="AG279" s="9"/>
      <c r="AH279" s="9">
        <f t="shared" si="102"/>
        <v>50000000</v>
      </c>
      <c r="AI279" s="9">
        <v>50000000</v>
      </c>
      <c r="AJ279" s="9"/>
      <c r="AK279" s="9"/>
      <c r="AL279" s="9"/>
      <c r="AM279" s="9"/>
      <c r="AN279" s="9"/>
      <c r="AO279" s="9"/>
      <c r="AP279" s="9">
        <f t="shared" si="103"/>
        <v>50000000</v>
      </c>
      <c r="AQ279" s="9">
        <v>50000000</v>
      </c>
      <c r="AR279" s="9"/>
      <c r="AS279" s="9"/>
      <c r="AT279" s="9"/>
      <c r="AU279" s="9"/>
      <c r="AV279" s="9"/>
      <c r="AW279" s="9"/>
      <c r="AX279" s="9">
        <f t="shared" si="104"/>
        <v>50000000</v>
      </c>
      <c r="AY279" s="9">
        <v>50000000</v>
      </c>
      <c r="AZ279" s="9"/>
      <c r="BA279" s="9"/>
      <c r="BB279" s="9"/>
      <c r="BC279" s="9"/>
      <c r="BD279" s="9"/>
      <c r="BE279" s="9"/>
      <c r="BF279" s="9">
        <f t="shared" si="105"/>
        <v>50000000</v>
      </c>
      <c r="BG279" s="10">
        <f t="shared" si="106"/>
        <v>200000000</v>
      </c>
      <c r="BH279" s="1" t="e">
        <f t="shared" si="107"/>
        <v>#REF!</v>
      </c>
      <c r="BI279" s="1" t="str">
        <f t="shared" si="108"/>
        <v>bien</v>
      </c>
      <c r="BJ279" s="11">
        <f t="shared" si="109"/>
        <v>0</v>
      </c>
    </row>
    <row r="280" spans="1:62" ht="139.5" customHeight="1" x14ac:dyDescent="0.25">
      <c r="A280" s="313"/>
      <c r="B280" s="249"/>
      <c r="C280" s="297"/>
      <c r="D280" s="249"/>
      <c r="E280" s="249"/>
      <c r="F280" s="249"/>
      <c r="G280" s="249"/>
      <c r="H280" s="249"/>
      <c r="I280" s="249"/>
      <c r="J280" s="249"/>
      <c r="K280" s="249"/>
      <c r="L280" s="150" t="s">
        <v>725</v>
      </c>
      <c r="M280" s="133" t="s">
        <v>726</v>
      </c>
      <c r="N280" s="104">
        <v>6</v>
      </c>
      <c r="O280" s="101" t="s">
        <v>34</v>
      </c>
      <c r="P280" s="101" t="s">
        <v>40</v>
      </c>
      <c r="Q280" s="101"/>
      <c r="R280" s="105">
        <v>200000000</v>
      </c>
      <c r="S280" s="105">
        <v>0</v>
      </c>
      <c r="T280" s="105">
        <v>0</v>
      </c>
      <c r="U280" s="105">
        <v>0</v>
      </c>
      <c r="V280" s="105">
        <v>0</v>
      </c>
      <c r="W280" s="105"/>
      <c r="X280" s="105">
        <v>0</v>
      </c>
      <c r="Y280" s="106">
        <f t="shared" si="101"/>
        <v>200000000</v>
      </c>
      <c r="Z280" s="167">
        <v>2</v>
      </c>
      <c r="AA280" s="131">
        <v>50000000</v>
      </c>
      <c r="AB280" s="9"/>
      <c r="AC280" s="9"/>
      <c r="AD280" s="9"/>
      <c r="AE280" s="9"/>
      <c r="AF280" s="9"/>
      <c r="AG280" s="9"/>
      <c r="AH280" s="9">
        <f t="shared" si="102"/>
        <v>50000000</v>
      </c>
      <c r="AI280" s="9">
        <v>50000000</v>
      </c>
      <c r="AJ280" s="9"/>
      <c r="AK280" s="9"/>
      <c r="AL280" s="9"/>
      <c r="AM280" s="9"/>
      <c r="AN280" s="9"/>
      <c r="AO280" s="9"/>
      <c r="AP280" s="9">
        <f t="shared" si="103"/>
        <v>50000000</v>
      </c>
      <c r="AQ280" s="9">
        <v>50000000</v>
      </c>
      <c r="AR280" s="9"/>
      <c r="AS280" s="9"/>
      <c r="AT280" s="9"/>
      <c r="AU280" s="9"/>
      <c r="AV280" s="9"/>
      <c r="AW280" s="9"/>
      <c r="AX280" s="9">
        <f t="shared" si="104"/>
        <v>50000000</v>
      </c>
      <c r="AY280" s="9">
        <v>50000000</v>
      </c>
      <c r="AZ280" s="9"/>
      <c r="BA280" s="9"/>
      <c r="BB280" s="9"/>
      <c r="BC280" s="9"/>
      <c r="BD280" s="9"/>
      <c r="BE280" s="9"/>
      <c r="BF280" s="9">
        <f t="shared" si="105"/>
        <v>50000000</v>
      </c>
      <c r="BG280" s="10">
        <f t="shared" si="106"/>
        <v>200000000</v>
      </c>
      <c r="BH280" s="1" t="e">
        <f t="shared" si="107"/>
        <v>#REF!</v>
      </c>
      <c r="BI280" s="1" t="str">
        <f t="shared" si="108"/>
        <v>bien</v>
      </c>
      <c r="BJ280" s="11">
        <f t="shared" si="109"/>
        <v>0</v>
      </c>
    </row>
    <row r="281" spans="1:62" ht="58.9" customHeight="1" x14ac:dyDescent="0.25">
      <c r="A281" s="312">
        <v>76</v>
      </c>
      <c r="B281" s="300" t="s">
        <v>845</v>
      </c>
      <c r="C281" s="296" t="s">
        <v>730</v>
      </c>
      <c r="D281" s="298">
        <v>2800000000</v>
      </c>
      <c r="E281" s="298">
        <v>0</v>
      </c>
      <c r="F281" s="299">
        <f>D281+E281</f>
        <v>2800000000</v>
      </c>
      <c r="G281" s="303" t="s">
        <v>680</v>
      </c>
      <c r="H281" s="249"/>
      <c r="I281" s="249"/>
      <c r="J281" s="248">
        <v>5.2</v>
      </c>
      <c r="K281" s="250" t="s">
        <v>727</v>
      </c>
      <c r="L281" s="148" t="s">
        <v>728</v>
      </c>
      <c r="M281" s="145" t="s">
        <v>729</v>
      </c>
      <c r="N281" s="104">
        <v>1</v>
      </c>
      <c r="O281" s="162" t="s">
        <v>34</v>
      </c>
      <c r="P281" s="162" t="s">
        <v>40</v>
      </c>
      <c r="Q281" s="101" t="s">
        <v>731</v>
      </c>
      <c r="R281" s="134">
        <v>200000000</v>
      </c>
      <c r="S281" s="134"/>
      <c r="T281" s="134" t="s">
        <v>87</v>
      </c>
      <c r="U281" s="134" t="s">
        <v>87</v>
      </c>
      <c r="V281" s="134" t="s">
        <v>87</v>
      </c>
      <c r="W281" s="134"/>
      <c r="X281" s="134" t="s">
        <v>87</v>
      </c>
      <c r="Y281" s="106">
        <f t="shared" si="101"/>
        <v>200000000</v>
      </c>
      <c r="Z281" s="167" t="s">
        <v>87</v>
      </c>
      <c r="AA281" s="63">
        <v>50000000</v>
      </c>
      <c r="AB281" s="64"/>
      <c r="AC281" s="64"/>
      <c r="AD281" s="64"/>
      <c r="AE281" s="64"/>
      <c r="AF281" s="64"/>
      <c r="AG281" s="64"/>
      <c r="AH281" s="9">
        <f t="shared" si="102"/>
        <v>50000000</v>
      </c>
      <c r="AI281" s="64">
        <v>50000000</v>
      </c>
      <c r="AJ281" s="64"/>
      <c r="AK281" s="64"/>
      <c r="AL281" s="64"/>
      <c r="AM281" s="64"/>
      <c r="AN281" s="64"/>
      <c r="AO281" s="64"/>
      <c r="AP281" s="9">
        <f t="shared" si="103"/>
        <v>50000000</v>
      </c>
      <c r="AQ281" s="64">
        <v>50000000</v>
      </c>
      <c r="AR281" s="64"/>
      <c r="AS281" s="64"/>
      <c r="AT281" s="64"/>
      <c r="AU281" s="64"/>
      <c r="AV281" s="64"/>
      <c r="AW281" s="64"/>
      <c r="AX281" s="9">
        <f t="shared" si="104"/>
        <v>50000000</v>
      </c>
      <c r="AY281" s="64">
        <v>50000000</v>
      </c>
      <c r="AZ281" s="64"/>
      <c r="BA281" s="64"/>
      <c r="BB281" s="64"/>
      <c r="BC281" s="64"/>
      <c r="BD281" s="64"/>
      <c r="BE281" s="64"/>
      <c r="BF281" s="9">
        <f t="shared" si="105"/>
        <v>50000000</v>
      </c>
      <c r="BG281" s="10">
        <f t="shared" si="106"/>
        <v>200000000</v>
      </c>
      <c r="BH281" s="1" t="e">
        <f t="shared" si="107"/>
        <v>#REF!</v>
      </c>
      <c r="BI281" s="1" t="str">
        <f t="shared" si="108"/>
        <v>bien</v>
      </c>
      <c r="BJ281" s="11">
        <f t="shared" si="109"/>
        <v>0</v>
      </c>
    </row>
    <row r="282" spans="1:62" ht="52.9" customHeight="1" x14ac:dyDescent="0.25">
      <c r="A282" s="313"/>
      <c r="B282" s="249"/>
      <c r="C282" s="297"/>
      <c r="D282" s="249"/>
      <c r="E282" s="249"/>
      <c r="F282" s="249"/>
      <c r="G282" s="249"/>
      <c r="H282" s="249"/>
      <c r="I282" s="249"/>
      <c r="J282" s="249"/>
      <c r="K282" s="249"/>
      <c r="L282" s="150" t="s">
        <v>732</v>
      </c>
      <c r="M282" s="133" t="s">
        <v>733</v>
      </c>
      <c r="N282" s="104">
        <v>4</v>
      </c>
      <c r="O282" s="101" t="s">
        <v>34</v>
      </c>
      <c r="P282" s="101" t="s">
        <v>40</v>
      </c>
      <c r="Q282" s="101"/>
      <c r="R282" s="105">
        <v>160000000</v>
      </c>
      <c r="S282" s="105">
        <v>0</v>
      </c>
      <c r="T282" s="105">
        <v>0</v>
      </c>
      <c r="U282" s="105">
        <v>0</v>
      </c>
      <c r="V282" s="105">
        <v>0</v>
      </c>
      <c r="W282" s="105"/>
      <c r="X282" s="105">
        <v>0</v>
      </c>
      <c r="Y282" s="106">
        <f t="shared" si="101"/>
        <v>160000000</v>
      </c>
      <c r="Z282" s="167">
        <v>1</v>
      </c>
      <c r="AA282" s="131">
        <v>40000000</v>
      </c>
      <c r="AB282" s="9"/>
      <c r="AC282" s="9"/>
      <c r="AD282" s="9"/>
      <c r="AE282" s="9"/>
      <c r="AF282" s="9"/>
      <c r="AG282" s="9"/>
      <c r="AH282" s="9">
        <f t="shared" si="102"/>
        <v>40000000</v>
      </c>
      <c r="AI282" s="9">
        <v>40000000</v>
      </c>
      <c r="AJ282" s="9"/>
      <c r="AK282" s="9"/>
      <c r="AL282" s="9"/>
      <c r="AM282" s="9"/>
      <c r="AN282" s="9"/>
      <c r="AO282" s="9"/>
      <c r="AP282" s="9">
        <f t="shared" si="103"/>
        <v>40000000</v>
      </c>
      <c r="AQ282" s="9">
        <v>40000000</v>
      </c>
      <c r="AR282" s="9"/>
      <c r="AS282" s="9"/>
      <c r="AT282" s="9"/>
      <c r="AU282" s="9"/>
      <c r="AV282" s="9"/>
      <c r="AW282" s="9"/>
      <c r="AX282" s="9">
        <f t="shared" si="104"/>
        <v>40000000</v>
      </c>
      <c r="AY282" s="9">
        <v>40000000</v>
      </c>
      <c r="AZ282" s="9"/>
      <c r="BA282" s="9"/>
      <c r="BB282" s="9"/>
      <c r="BC282" s="9"/>
      <c r="BD282" s="9"/>
      <c r="BE282" s="9"/>
      <c r="BF282" s="9">
        <f t="shared" si="105"/>
        <v>40000000</v>
      </c>
      <c r="BG282" s="10">
        <f t="shared" si="106"/>
        <v>160000000</v>
      </c>
      <c r="BH282" s="1" t="e">
        <f t="shared" si="107"/>
        <v>#REF!</v>
      </c>
      <c r="BI282" s="1" t="str">
        <f t="shared" si="108"/>
        <v>bien</v>
      </c>
      <c r="BJ282" s="11">
        <f t="shared" si="109"/>
        <v>0</v>
      </c>
    </row>
    <row r="283" spans="1:62" ht="62.45" customHeight="1" x14ac:dyDescent="0.25">
      <c r="A283" s="313"/>
      <c r="B283" s="249"/>
      <c r="C283" s="297"/>
      <c r="D283" s="249"/>
      <c r="E283" s="249"/>
      <c r="F283" s="249"/>
      <c r="G283" s="249"/>
      <c r="H283" s="249"/>
      <c r="I283" s="249"/>
      <c r="J283" s="249"/>
      <c r="K283" s="249"/>
      <c r="L283" s="150" t="s">
        <v>734</v>
      </c>
      <c r="M283" s="133" t="s">
        <v>735</v>
      </c>
      <c r="N283" s="104">
        <v>20</v>
      </c>
      <c r="O283" s="101" t="s">
        <v>34</v>
      </c>
      <c r="P283" s="101" t="s">
        <v>40</v>
      </c>
      <c r="Q283" s="101"/>
      <c r="R283" s="105">
        <v>1700000000</v>
      </c>
      <c r="S283" s="105">
        <v>0</v>
      </c>
      <c r="T283" s="105">
        <v>0</v>
      </c>
      <c r="U283" s="105">
        <v>0</v>
      </c>
      <c r="V283" s="105">
        <v>0</v>
      </c>
      <c r="W283" s="105"/>
      <c r="X283" s="105">
        <v>0</v>
      </c>
      <c r="Y283" s="106">
        <f t="shared" si="101"/>
        <v>1700000000</v>
      </c>
      <c r="Z283" s="167">
        <v>5</v>
      </c>
      <c r="AA283" s="131">
        <v>425000000</v>
      </c>
      <c r="AB283" s="9"/>
      <c r="AC283" s="9"/>
      <c r="AD283" s="9"/>
      <c r="AE283" s="9"/>
      <c r="AF283" s="9"/>
      <c r="AG283" s="9"/>
      <c r="AH283" s="9">
        <f t="shared" si="102"/>
        <v>425000000</v>
      </c>
      <c r="AI283" s="9">
        <v>425000000</v>
      </c>
      <c r="AJ283" s="9"/>
      <c r="AK283" s="9"/>
      <c r="AL283" s="9"/>
      <c r="AM283" s="9"/>
      <c r="AN283" s="9"/>
      <c r="AO283" s="9"/>
      <c r="AP283" s="9">
        <f t="shared" si="103"/>
        <v>425000000</v>
      </c>
      <c r="AQ283" s="9">
        <v>425000000</v>
      </c>
      <c r="AR283" s="9"/>
      <c r="AS283" s="9"/>
      <c r="AT283" s="9"/>
      <c r="AU283" s="9"/>
      <c r="AV283" s="9"/>
      <c r="AW283" s="9"/>
      <c r="AX283" s="9">
        <f t="shared" si="104"/>
        <v>425000000</v>
      </c>
      <c r="AY283" s="9">
        <v>425000000</v>
      </c>
      <c r="AZ283" s="9"/>
      <c r="BA283" s="9"/>
      <c r="BB283" s="9"/>
      <c r="BC283" s="9"/>
      <c r="BD283" s="9"/>
      <c r="BE283" s="9"/>
      <c r="BF283" s="9">
        <f t="shared" si="105"/>
        <v>425000000</v>
      </c>
      <c r="BG283" s="10">
        <f t="shared" si="106"/>
        <v>1700000000</v>
      </c>
      <c r="BH283" s="1" t="e">
        <f t="shared" si="107"/>
        <v>#REF!</v>
      </c>
      <c r="BI283" s="1" t="str">
        <f t="shared" si="108"/>
        <v>bien</v>
      </c>
      <c r="BJ283" s="11">
        <f t="shared" si="109"/>
        <v>0</v>
      </c>
    </row>
    <row r="284" spans="1:62" ht="52.9" customHeight="1" x14ac:dyDescent="0.25">
      <c r="A284" s="313"/>
      <c r="B284" s="249"/>
      <c r="C284" s="297"/>
      <c r="D284" s="249"/>
      <c r="E284" s="249"/>
      <c r="F284" s="249"/>
      <c r="G284" s="249"/>
      <c r="H284" s="249"/>
      <c r="I284" s="249"/>
      <c r="J284" s="249"/>
      <c r="K284" s="249"/>
      <c r="L284" s="150" t="s">
        <v>736</v>
      </c>
      <c r="M284" s="133" t="s">
        <v>737</v>
      </c>
      <c r="N284" s="104">
        <v>1250</v>
      </c>
      <c r="O284" s="101" t="s">
        <v>34</v>
      </c>
      <c r="P284" s="101" t="s">
        <v>40</v>
      </c>
      <c r="Q284" s="101" t="s">
        <v>738</v>
      </c>
      <c r="R284" s="105">
        <v>1140000000</v>
      </c>
      <c r="S284" s="105">
        <v>0</v>
      </c>
      <c r="T284" s="105">
        <v>0</v>
      </c>
      <c r="U284" s="105">
        <v>0</v>
      </c>
      <c r="V284" s="105">
        <v>0</v>
      </c>
      <c r="W284" s="105"/>
      <c r="X284" s="105">
        <v>0</v>
      </c>
      <c r="Y284" s="106">
        <f t="shared" si="101"/>
        <v>1140000000</v>
      </c>
      <c r="Z284" s="167">
        <v>250</v>
      </c>
      <c r="AA284" s="131">
        <v>285000000</v>
      </c>
      <c r="AB284" s="9"/>
      <c r="AC284" s="9"/>
      <c r="AD284" s="9"/>
      <c r="AE284" s="9"/>
      <c r="AF284" s="9"/>
      <c r="AG284" s="9"/>
      <c r="AH284" s="9">
        <f t="shared" si="102"/>
        <v>285000000</v>
      </c>
      <c r="AI284" s="9">
        <v>285000000</v>
      </c>
      <c r="AJ284" s="9"/>
      <c r="AK284" s="9"/>
      <c r="AL284" s="9"/>
      <c r="AM284" s="9"/>
      <c r="AN284" s="9"/>
      <c r="AO284" s="9"/>
      <c r="AP284" s="9">
        <f t="shared" si="103"/>
        <v>285000000</v>
      </c>
      <c r="AQ284" s="9">
        <v>285000000</v>
      </c>
      <c r="AR284" s="9"/>
      <c r="AS284" s="9"/>
      <c r="AT284" s="9"/>
      <c r="AU284" s="9"/>
      <c r="AV284" s="9"/>
      <c r="AW284" s="9"/>
      <c r="AX284" s="9">
        <f t="shared" si="104"/>
        <v>285000000</v>
      </c>
      <c r="AY284" s="9">
        <v>285000000</v>
      </c>
      <c r="AZ284" s="9"/>
      <c r="BA284" s="9"/>
      <c r="BB284" s="9"/>
      <c r="BC284" s="9"/>
      <c r="BD284" s="9"/>
      <c r="BE284" s="9"/>
      <c r="BF284" s="9">
        <f t="shared" si="105"/>
        <v>285000000</v>
      </c>
      <c r="BG284" s="10">
        <f t="shared" si="106"/>
        <v>1140000000</v>
      </c>
      <c r="BH284" s="1" t="e">
        <f t="shared" si="107"/>
        <v>#REF!</v>
      </c>
      <c r="BI284" s="1" t="str">
        <f t="shared" si="108"/>
        <v>bien</v>
      </c>
      <c r="BJ284" s="11">
        <f t="shared" si="109"/>
        <v>0</v>
      </c>
    </row>
    <row r="285" spans="1:62" ht="50.45" customHeight="1" x14ac:dyDescent="0.25">
      <c r="A285" s="312">
        <v>77</v>
      </c>
      <c r="B285" s="300" t="s">
        <v>846</v>
      </c>
      <c r="C285" s="296" t="s">
        <v>741</v>
      </c>
      <c r="D285" s="298">
        <v>2100000000</v>
      </c>
      <c r="E285" s="298">
        <v>0</v>
      </c>
      <c r="F285" s="299">
        <f>D285+E285</f>
        <v>2100000000</v>
      </c>
      <c r="G285" s="303" t="s">
        <v>680</v>
      </c>
      <c r="H285" s="249"/>
      <c r="I285" s="249"/>
      <c r="J285" s="249"/>
      <c r="K285" s="249"/>
      <c r="L285" s="150" t="s">
        <v>739</v>
      </c>
      <c r="M285" s="133" t="s">
        <v>740</v>
      </c>
      <c r="N285" s="104">
        <v>1</v>
      </c>
      <c r="O285" s="101" t="s">
        <v>34</v>
      </c>
      <c r="P285" s="101" t="s">
        <v>40</v>
      </c>
      <c r="Q285" s="101"/>
      <c r="R285" s="105">
        <v>1500000000</v>
      </c>
      <c r="S285" s="105">
        <v>0</v>
      </c>
      <c r="T285" s="105">
        <v>5000000000</v>
      </c>
      <c r="U285" s="105">
        <v>0</v>
      </c>
      <c r="V285" s="105">
        <v>0</v>
      </c>
      <c r="W285" s="105"/>
      <c r="X285" s="105">
        <v>0</v>
      </c>
      <c r="Y285" s="106">
        <f t="shared" si="101"/>
        <v>6500000000</v>
      </c>
      <c r="Z285" s="167"/>
      <c r="AA285" s="132"/>
      <c r="AB285" s="9"/>
      <c r="AC285" s="9"/>
      <c r="AD285" s="9"/>
      <c r="AE285" s="9"/>
      <c r="AF285" s="9"/>
      <c r="AG285" s="9"/>
      <c r="AH285" s="9">
        <f t="shared" si="102"/>
        <v>0</v>
      </c>
      <c r="AI285" s="62"/>
      <c r="AJ285" s="9"/>
      <c r="AK285" s="9"/>
      <c r="AL285" s="9"/>
      <c r="AM285" s="9"/>
      <c r="AN285" s="9"/>
      <c r="AO285" s="9"/>
      <c r="AP285" s="9">
        <f t="shared" si="103"/>
        <v>0</v>
      </c>
      <c r="AQ285" s="62">
        <v>1500000000</v>
      </c>
      <c r="AR285" s="9"/>
      <c r="AS285" s="9">
        <v>5000000000</v>
      </c>
      <c r="AT285" s="9"/>
      <c r="AU285" s="9"/>
      <c r="AV285" s="9"/>
      <c r="AW285" s="9"/>
      <c r="AX285" s="9">
        <f t="shared" si="104"/>
        <v>6500000000</v>
      </c>
      <c r="AY285" s="62"/>
      <c r="AZ285" s="9"/>
      <c r="BA285" s="9"/>
      <c r="BB285" s="9"/>
      <c r="BC285" s="9"/>
      <c r="BD285" s="9"/>
      <c r="BE285" s="9"/>
      <c r="BF285" s="9">
        <f t="shared" si="105"/>
        <v>0</v>
      </c>
      <c r="BG285" s="10">
        <f t="shared" si="106"/>
        <v>6500000000</v>
      </c>
      <c r="BH285" s="1" t="e">
        <f t="shared" si="107"/>
        <v>#REF!</v>
      </c>
      <c r="BI285" s="1" t="str">
        <f t="shared" si="108"/>
        <v>bien</v>
      </c>
      <c r="BJ285" s="16">
        <f t="shared" si="109"/>
        <v>0</v>
      </c>
    </row>
    <row r="286" spans="1:62" ht="52.9" customHeight="1" x14ac:dyDescent="0.25">
      <c r="A286" s="313"/>
      <c r="B286" s="249"/>
      <c r="C286" s="297"/>
      <c r="D286" s="249"/>
      <c r="E286" s="249"/>
      <c r="F286" s="249"/>
      <c r="G286" s="249"/>
      <c r="H286" s="249"/>
      <c r="I286" s="249"/>
      <c r="J286" s="249"/>
      <c r="K286" s="249"/>
      <c r="L286" s="150" t="s">
        <v>742</v>
      </c>
      <c r="M286" s="133" t="s">
        <v>743</v>
      </c>
      <c r="N286" s="104">
        <v>3</v>
      </c>
      <c r="O286" s="101" t="s">
        <v>34</v>
      </c>
      <c r="P286" s="101" t="s">
        <v>40</v>
      </c>
      <c r="Q286" s="101"/>
      <c r="R286" s="105">
        <v>360000000</v>
      </c>
      <c r="S286" s="105">
        <v>0</v>
      </c>
      <c r="T286" s="105">
        <v>0</v>
      </c>
      <c r="U286" s="105">
        <v>0</v>
      </c>
      <c r="V286" s="105">
        <v>0</v>
      </c>
      <c r="W286" s="105"/>
      <c r="X286" s="105">
        <v>0</v>
      </c>
      <c r="Y286" s="106">
        <f t="shared" si="101"/>
        <v>360000000</v>
      </c>
      <c r="Z286" s="167">
        <v>1</v>
      </c>
      <c r="AA286" s="131"/>
      <c r="AB286" s="9"/>
      <c r="AC286" s="9"/>
      <c r="AD286" s="9"/>
      <c r="AE286" s="9"/>
      <c r="AF286" s="9"/>
      <c r="AG286" s="9"/>
      <c r="AH286" s="9">
        <f t="shared" si="102"/>
        <v>0</v>
      </c>
      <c r="AI286" s="9">
        <v>120000000</v>
      </c>
      <c r="AJ286" s="9"/>
      <c r="AK286" s="9"/>
      <c r="AL286" s="9"/>
      <c r="AM286" s="9"/>
      <c r="AN286" s="9"/>
      <c r="AO286" s="9"/>
      <c r="AP286" s="9">
        <f t="shared" si="103"/>
        <v>120000000</v>
      </c>
      <c r="AQ286" s="9">
        <v>120000000</v>
      </c>
      <c r="AR286" s="9"/>
      <c r="AS286" s="9"/>
      <c r="AT286" s="9"/>
      <c r="AU286" s="9"/>
      <c r="AV286" s="9"/>
      <c r="AW286" s="9"/>
      <c r="AX286" s="9">
        <f t="shared" si="104"/>
        <v>120000000</v>
      </c>
      <c r="AY286" s="9">
        <v>120000000</v>
      </c>
      <c r="AZ286" s="9"/>
      <c r="BA286" s="9"/>
      <c r="BB286" s="9"/>
      <c r="BC286" s="9"/>
      <c r="BD286" s="9"/>
      <c r="BE286" s="9"/>
      <c r="BF286" s="9">
        <f t="shared" si="105"/>
        <v>120000000</v>
      </c>
      <c r="BG286" s="10">
        <f t="shared" si="106"/>
        <v>360000000</v>
      </c>
      <c r="BH286" s="1" t="e">
        <f t="shared" si="107"/>
        <v>#REF!</v>
      </c>
      <c r="BI286" s="1" t="str">
        <f t="shared" si="108"/>
        <v>bien</v>
      </c>
      <c r="BJ286" s="11">
        <f t="shared" si="109"/>
        <v>0</v>
      </c>
    </row>
    <row r="287" spans="1:62" ht="52.9" customHeight="1" x14ac:dyDescent="0.25">
      <c r="A287" s="312">
        <v>78</v>
      </c>
      <c r="B287" s="300" t="s">
        <v>847</v>
      </c>
      <c r="C287" s="296" t="s">
        <v>747</v>
      </c>
      <c r="D287" s="298">
        <v>1566500000</v>
      </c>
      <c r="E287" s="298">
        <v>0</v>
      </c>
      <c r="F287" s="299">
        <f>D287+E287</f>
        <v>1566500000</v>
      </c>
      <c r="G287" s="303" t="s">
        <v>680</v>
      </c>
      <c r="H287" s="249"/>
      <c r="I287" s="249"/>
      <c r="J287" s="290">
        <v>5.3</v>
      </c>
      <c r="K287" s="250" t="s">
        <v>744</v>
      </c>
      <c r="L287" s="150" t="s">
        <v>745</v>
      </c>
      <c r="M287" s="133" t="s">
        <v>746</v>
      </c>
      <c r="N287" s="104">
        <v>6</v>
      </c>
      <c r="O287" s="101" t="s">
        <v>34</v>
      </c>
      <c r="P287" s="101" t="s">
        <v>40</v>
      </c>
      <c r="Q287" s="101"/>
      <c r="R287" s="105">
        <v>1800000000</v>
      </c>
      <c r="S287" s="105">
        <v>0</v>
      </c>
      <c r="T287" s="105">
        <v>0</v>
      </c>
      <c r="U287" s="105">
        <v>0</v>
      </c>
      <c r="V287" s="105">
        <v>0</v>
      </c>
      <c r="W287" s="105"/>
      <c r="X287" s="105">
        <v>0</v>
      </c>
      <c r="Y287" s="106">
        <f t="shared" si="101"/>
        <v>1800000000</v>
      </c>
      <c r="Z287" s="167">
        <v>2</v>
      </c>
      <c r="AA287" s="131">
        <v>450000000</v>
      </c>
      <c r="AB287" s="9">
        <v>0</v>
      </c>
      <c r="AC287" s="9">
        <v>0</v>
      </c>
      <c r="AD287" s="9">
        <v>0</v>
      </c>
      <c r="AE287" s="9"/>
      <c r="AF287" s="9">
        <v>0</v>
      </c>
      <c r="AG287" s="9">
        <v>0</v>
      </c>
      <c r="AH287" s="9">
        <f t="shared" si="102"/>
        <v>450000000</v>
      </c>
      <c r="AI287" s="60">
        <v>450000000</v>
      </c>
      <c r="AJ287" s="9">
        <v>0</v>
      </c>
      <c r="AK287" s="9">
        <v>0</v>
      </c>
      <c r="AL287" s="9">
        <v>0</v>
      </c>
      <c r="AM287" s="9"/>
      <c r="AN287" s="9">
        <v>0</v>
      </c>
      <c r="AO287" s="9">
        <v>0</v>
      </c>
      <c r="AP287" s="9">
        <f t="shared" si="103"/>
        <v>450000000</v>
      </c>
      <c r="AQ287" s="60">
        <v>450000000</v>
      </c>
      <c r="AR287" s="9">
        <v>0</v>
      </c>
      <c r="AS287" s="9">
        <v>0</v>
      </c>
      <c r="AT287" s="9">
        <v>0</v>
      </c>
      <c r="AU287" s="9"/>
      <c r="AV287" s="9">
        <v>0</v>
      </c>
      <c r="AW287" s="9">
        <v>0</v>
      </c>
      <c r="AX287" s="9">
        <f t="shared" si="104"/>
        <v>450000000</v>
      </c>
      <c r="AY287" s="60">
        <v>450000000</v>
      </c>
      <c r="AZ287" s="9">
        <v>0</v>
      </c>
      <c r="BA287" s="9">
        <v>0</v>
      </c>
      <c r="BB287" s="9">
        <v>0</v>
      </c>
      <c r="BC287" s="9"/>
      <c r="BD287" s="9">
        <v>0</v>
      </c>
      <c r="BE287" s="9">
        <v>0</v>
      </c>
      <c r="BF287" s="9">
        <f t="shared" si="105"/>
        <v>450000000</v>
      </c>
      <c r="BG287" s="10">
        <f t="shared" si="106"/>
        <v>1800000000</v>
      </c>
      <c r="BH287" s="1" t="e">
        <f t="shared" si="107"/>
        <v>#REF!</v>
      </c>
      <c r="BI287" s="1" t="str">
        <f t="shared" si="108"/>
        <v>bien</v>
      </c>
      <c r="BJ287" s="11">
        <f t="shared" si="109"/>
        <v>0</v>
      </c>
    </row>
    <row r="288" spans="1:62" ht="52.9" customHeight="1" x14ac:dyDescent="0.25">
      <c r="A288" s="313"/>
      <c r="B288" s="249"/>
      <c r="C288" s="297"/>
      <c r="D288" s="249"/>
      <c r="E288" s="249"/>
      <c r="F288" s="249"/>
      <c r="G288" s="249"/>
      <c r="H288" s="249"/>
      <c r="I288" s="249"/>
      <c r="J288" s="249"/>
      <c r="K288" s="249"/>
      <c r="L288" s="150" t="s">
        <v>748</v>
      </c>
      <c r="M288" s="133" t="s">
        <v>749</v>
      </c>
      <c r="N288" s="104">
        <v>5</v>
      </c>
      <c r="O288" s="101" t="s">
        <v>34</v>
      </c>
      <c r="P288" s="101" t="s">
        <v>40</v>
      </c>
      <c r="Q288" s="101"/>
      <c r="R288" s="105">
        <v>500000000</v>
      </c>
      <c r="S288" s="105">
        <v>0</v>
      </c>
      <c r="T288" s="105">
        <v>0</v>
      </c>
      <c r="U288" s="105">
        <v>0</v>
      </c>
      <c r="V288" s="105">
        <v>0</v>
      </c>
      <c r="W288" s="105"/>
      <c r="X288" s="105">
        <v>0</v>
      </c>
      <c r="Y288" s="106">
        <f t="shared" si="101"/>
        <v>500000000</v>
      </c>
      <c r="Z288" s="167">
        <v>2</v>
      </c>
      <c r="AA288" s="131">
        <v>0</v>
      </c>
      <c r="AB288" s="9">
        <v>0</v>
      </c>
      <c r="AC288" s="9">
        <v>0</v>
      </c>
      <c r="AD288" s="9">
        <v>0</v>
      </c>
      <c r="AE288" s="9"/>
      <c r="AF288" s="9">
        <v>0</v>
      </c>
      <c r="AG288" s="9">
        <v>0</v>
      </c>
      <c r="AH288" s="9">
        <f t="shared" si="102"/>
        <v>0</v>
      </c>
      <c r="AI288" s="9">
        <v>200000000</v>
      </c>
      <c r="AJ288" s="9">
        <v>0</v>
      </c>
      <c r="AK288" s="9">
        <v>0</v>
      </c>
      <c r="AL288" s="9">
        <v>0</v>
      </c>
      <c r="AM288" s="9"/>
      <c r="AN288" s="9">
        <v>0</v>
      </c>
      <c r="AO288" s="9">
        <v>0</v>
      </c>
      <c r="AP288" s="9">
        <f t="shared" si="103"/>
        <v>200000000</v>
      </c>
      <c r="AQ288" s="9">
        <v>200000000</v>
      </c>
      <c r="AR288" s="9">
        <v>0</v>
      </c>
      <c r="AS288" s="9">
        <v>0</v>
      </c>
      <c r="AT288" s="9">
        <v>0</v>
      </c>
      <c r="AU288" s="9"/>
      <c r="AV288" s="9">
        <v>0</v>
      </c>
      <c r="AW288" s="9">
        <v>0</v>
      </c>
      <c r="AX288" s="9">
        <f t="shared" si="104"/>
        <v>200000000</v>
      </c>
      <c r="AY288" s="9">
        <v>100000000</v>
      </c>
      <c r="AZ288" s="9">
        <v>0</v>
      </c>
      <c r="BA288" s="9">
        <v>0</v>
      </c>
      <c r="BB288" s="9">
        <v>0</v>
      </c>
      <c r="BC288" s="9"/>
      <c r="BD288" s="9">
        <v>0</v>
      </c>
      <c r="BE288" s="9">
        <v>0</v>
      </c>
      <c r="BF288" s="9">
        <f t="shared" si="105"/>
        <v>100000000</v>
      </c>
      <c r="BG288" s="10">
        <f t="shared" si="106"/>
        <v>500000000</v>
      </c>
      <c r="BH288" s="1" t="e">
        <f t="shared" si="107"/>
        <v>#REF!</v>
      </c>
      <c r="BI288" s="1" t="str">
        <f t="shared" si="108"/>
        <v>bien</v>
      </c>
      <c r="BJ288" s="11">
        <f t="shared" si="109"/>
        <v>0</v>
      </c>
    </row>
    <row r="289" spans="1:62" ht="76.900000000000006" customHeight="1" x14ac:dyDescent="0.25">
      <c r="A289" s="313"/>
      <c r="B289" s="249"/>
      <c r="C289" s="297"/>
      <c r="D289" s="249"/>
      <c r="E289" s="249"/>
      <c r="F289" s="249"/>
      <c r="G289" s="249"/>
      <c r="H289" s="249"/>
      <c r="I289" s="249"/>
      <c r="J289" s="153">
        <v>5.4</v>
      </c>
      <c r="K289" s="151" t="s">
        <v>744</v>
      </c>
      <c r="L289" s="150" t="s">
        <v>750</v>
      </c>
      <c r="M289" s="133" t="s">
        <v>751</v>
      </c>
      <c r="N289" s="104">
        <v>10</v>
      </c>
      <c r="O289" s="101" t="s">
        <v>34</v>
      </c>
      <c r="P289" s="101" t="s">
        <v>40</v>
      </c>
      <c r="Q289" s="101"/>
      <c r="R289" s="105">
        <v>50000000</v>
      </c>
      <c r="S289" s="105">
        <v>0</v>
      </c>
      <c r="T289" s="105">
        <v>0</v>
      </c>
      <c r="U289" s="105">
        <v>0</v>
      </c>
      <c r="V289" s="105">
        <v>0</v>
      </c>
      <c r="W289" s="105"/>
      <c r="X289" s="105">
        <v>0</v>
      </c>
      <c r="Y289" s="106">
        <f t="shared" si="101"/>
        <v>50000000</v>
      </c>
      <c r="Z289" s="167">
        <v>3</v>
      </c>
      <c r="AA289" s="131">
        <v>3000000</v>
      </c>
      <c r="AB289" s="9">
        <v>0</v>
      </c>
      <c r="AC289" s="9">
        <v>0</v>
      </c>
      <c r="AD289" s="9">
        <v>0</v>
      </c>
      <c r="AE289" s="9"/>
      <c r="AF289" s="9">
        <v>0</v>
      </c>
      <c r="AG289" s="9">
        <v>0</v>
      </c>
      <c r="AH289" s="9">
        <f t="shared" si="102"/>
        <v>3000000</v>
      </c>
      <c r="AI289" s="9">
        <v>27000000</v>
      </c>
      <c r="AJ289" s="9">
        <v>0</v>
      </c>
      <c r="AK289" s="9">
        <v>0</v>
      </c>
      <c r="AL289" s="9">
        <v>0</v>
      </c>
      <c r="AM289" s="9"/>
      <c r="AN289" s="9">
        <v>0</v>
      </c>
      <c r="AO289" s="9">
        <v>0</v>
      </c>
      <c r="AP289" s="9">
        <f t="shared" si="103"/>
        <v>27000000</v>
      </c>
      <c r="AQ289" s="9">
        <v>10000000</v>
      </c>
      <c r="AR289" s="9">
        <v>0</v>
      </c>
      <c r="AS289" s="9">
        <v>0</v>
      </c>
      <c r="AT289" s="9">
        <v>0</v>
      </c>
      <c r="AU289" s="9"/>
      <c r="AV289" s="9">
        <v>0</v>
      </c>
      <c r="AW289" s="9">
        <v>0</v>
      </c>
      <c r="AX289" s="9">
        <f t="shared" si="104"/>
        <v>10000000</v>
      </c>
      <c r="AY289" s="9">
        <v>10000000</v>
      </c>
      <c r="AZ289" s="9">
        <v>0</v>
      </c>
      <c r="BA289" s="9">
        <v>0</v>
      </c>
      <c r="BB289" s="9">
        <v>0</v>
      </c>
      <c r="BC289" s="9"/>
      <c r="BD289" s="9">
        <v>0</v>
      </c>
      <c r="BE289" s="9">
        <v>0</v>
      </c>
      <c r="BF289" s="9">
        <f t="shared" si="105"/>
        <v>10000000</v>
      </c>
      <c r="BG289" s="10">
        <f t="shared" si="106"/>
        <v>50000000</v>
      </c>
      <c r="BH289" s="1" t="e">
        <f t="shared" si="107"/>
        <v>#REF!</v>
      </c>
      <c r="BI289" s="1" t="str">
        <f t="shared" si="108"/>
        <v>bien</v>
      </c>
      <c r="BJ289" s="11">
        <f t="shared" si="109"/>
        <v>0</v>
      </c>
    </row>
    <row r="290" spans="1:62" ht="28.5" customHeight="1" x14ac:dyDescent="0.25">
      <c r="A290" s="312">
        <v>79</v>
      </c>
      <c r="B290" s="300" t="s">
        <v>839</v>
      </c>
      <c r="C290" s="296" t="s">
        <v>836</v>
      </c>
      <c r="D290" s="298">
        <v>1580000000</v>
      </c>
      <c r="E290" s="298">
        <v>0</v>
      </c>
      <c r="F290" s="299">
        <f t="shared" ref="F290" si="110">D290+E290</f>
        <v>1580000000</v>
      </c>
      <c r="G290" s="300" t="s">
        <v>756</v>
      </c>
      <c r="H290" s="249"/>
      <c r="I290" s="249"/>
      <c r="J290" s="290">
        <v>5.6</v>
      </c>
      <c r="K290" s="151" t="s">
        <v>753</v>
      </c>
      <c r="L290" s="150" t="s">
        <v>754</v>
      </c>
      <c r="M290" s="133" t="s">
        <v>755</v>
      </c>
      <c r="N290" s="104">
        <v>1</v>
      </c>
      <c r="O290" s="101" t="s">
        <v>34</v>
      </c>
      <c r="P290" s="101" t="s">
        <v>40</v>
      </c>
      <c r="Q290" s="101" t="s">
        <v>757</v>
      </c>
      <c r="R290" s="105">
        <v>164291805.9901</v>
      </c>
      <c r="S290" s="105">
        <v>0</v>
      </c>
      <c r="T290" s="105">
        <v>0</v>
      </c>
      <c r="U290" s="105">
        <v>0</v>
      </c>
      <c r="V290" s="105">
        <v>0</v>
      </c>
      <c r="W290" s="105"/>
      <c r="X290" s="105">
        <v>0</v>
      </c>
      <c r="Y290" s="106">
        <f t="shared" si="101"/>
        <v>164291805.9901</v>
      </c>
      <c r="Z290" s="167">
        <v>1</v>
      </c>
      <c r="AA290" s="103">
        <f>+R290*0.48</f>
        <v>78860066.875248</v>
      </c>
      <c r="AB290" s="9"/>
      <c r="AC290" s="9"/>
      <c r="AD290" s="9"/>
      <c r="AE290" s="9"/>
      <c r="AF290" s="9"/>
      <c r="AG290" s="9"/>
      <c r="AH290" s="9">
        <f t="shared" si="102"/>
        <v>78860066.875248</v>
      </c>
      <c r="AI290" s="9">
        <f>+R290*0.52</f>
        <v>85431739.114851996</v>
      </c>
      <c r="AJ290" s="9">
        <v>0</v>
      </c>
      <c r="AK290" s="9"/>
      <c r="AL290" s="9"/>
      <c r="AM290" s="9"/>
      <c r="AN290" s="9"/>
      <c r="AO290" s="9"/>
      <c r="AP290" s="9">
        <f t="shared" si="103"/>
        <v>85431739.114851996</v>
      </c>
      <c r="AQ290" s="9"/>
      <c r="AR290" s="9">
        <v>0</v>
      </c>
      <c r="AS290" s="9"/>
      <c r="AT290" s="9"/>
      <c r="AU290" s="9"/>
      <c r="AV290" s="9"/>
      <c r="AW290" s="9"/>
      <c r="AX290" s="9">
        <f t="shared" si="104"/>
        <v>0</v>
      </c>
      <c r="AY290" s="9"/>
      <c r="AZ290" s="9">
        <v>0</v>
      </c>
      <c r="BA290" s="9"/>
      <c r="BB290" s="9"/>
      <c r="BC290" s="9"/>
      <c r="BD290" s="9"/>
      <c r="BE290" s="9"/>
      <c r="BF290" s="9">
        <f t="shared" si="105"/>
        <v>0</v>
      </c>
      <c r="BG290" s="10">
        <f t="shared" si="106"/>
        <v>164291805.9901</v>
      </c>
      <c r="BH290" s="1" t="e">
        <f t="shared" si="107"/>
        <v>#REF!</v>
      </c>
      <c r="BI290" s="1" t="str">
        <f t="shared" si="108"/>
        <v>bien</v>
      </c>
      <c r="BJ290" s="16">
        <f t="shared" si="109"/>
        <v>0</v>
      </c>
    </row>
    <row r="291" spans="1:62" ht="30" customHeight="1" x14ac:dyDescent="0.25">
      <c r="A291" s="313"/>
      <c r="B291" s="249"/>
      <c r="C291" s="297"/>
      <c r="D291" s="249"/>
      <c r="E291" s="249"/>
      <c r="F291" s="249"/>
      <c r="G291" s="249"/>
      <c r="H291" s="249"/>
      <c r="I291" s="249"/>
      <c r="J291" s="249"/>
      <c r="K291" s="151" t="s">
        <v>753</v>
      </c>
      <c r="L291" s="150" t="s">
        <v>758</v>
      </c>
      <c r="M291" s="133" t="s">
        <v>759</v>
      </c>
      <c r="N291" s="104">
        <v>40</v>
      </c>
      <c r="O291" s="101" t="s">
        <v>34</v>
      </c>
      <c r="P291" s="101" t="s">
        <v>40</v>
      </c>
      <c r="Q291" s="101"/>
      <c r="R291" s="105">
        <v>945696427.20502138</v>
      </c>
      <c r="S291" s="105">
        <v>0</v>
      </c>
      <c r="T291" s="105">
        <v>0</v>
      </c>
      <c r="U291" s="105">
        <v>0</v>
      </c>
      <c r="V291" s="105">
        <v>0</v>
      </c>
      <c r="W291" s="105"/>
      <c r="X291" s="105">
        <v>0</v>
      </c>
      <c r="Y291" s="106">
        <f t="shared" si="101"/>
        <v>945696427.20502138</v>
      </c>
      <c r="Z291" s="167">
        <v>12</v>
      </c>
      <c r="AA291" s="103">
        <v>199900000</v>
      </c>
      <c r="AB291" s="9"/>
      <c r="AC291" s="9"/>
      <c r="AD291" s="9"/>
      <c r="AE291" s="9"/>
      <c r="AF291" s="9"/>
      <c r="AG291" s="9"/>
      <c r="AH291" s="9">
        <f t="shared" si="102"/>
        <v>199900000</v>
      </c>
      <c r="AI291" s="9">
        <v>230492368.9455463</v>
      </c>
      <c r="AJ291" s="9">
        <v>0</v>
      </c>
      <c r="AK291" s="9"/>
      <c r="AL291" s="9"/>
      <c r="AM291" s="9"/>
      <c r="AN291" s="9"/>
      <c r="AO291" s="9"/>
      <c r="AP291" s="9">
        <f t="shared" si="103"/>
        <v>230492368.9455463</v>
      </c>
      <c r="AQ291" s="9">
        <v>252366264.29014677</v>
      </c>
      <c r="AR291" s="9">
        <v>0</v>
      </c>
      <c r="AS291" s="9"/>
      <c r="AT291" s="9"/>
      <c r="AU291" s="9"/>
      <c r="AV291" s="9"/>
      <c r="AW291" s="9"/>
      <c r="AX291" s="9">
        <f t="shared" si="104"/>
        <v>252366264.29014677</v>
      </c>
      <c r="AY291" s="9">
        <v>262937793.96932837</v>
      </c>
      <c r="AZ291" s="9">
        <v>0</v>
      </c>
      <c r="BA291" s="9"/>
      <c r="BB291" s="9"/>
      <c r="BC291" s="9"/>
      <c r="BD291" s="9"/>
      <c r="BE291" s="9"/>
      <c r="BF291" s="9">
        <f t="shared" si="105"/>
        <v>262937793.96932837</v>
      </c>
      <c r="BG291" s="10">
        <f t="shared" si="106"/>
        <v>945696427.20502138</v>
      </c>
      <c r="BH291" s="1" t="e">
        <f t="shared" si="107"/>
        <v>#REF!</v>
      </c>
      <c r="BI291" s="1" t="str">
        <f t="shared" si="108"/>
        <v>bien</v>
      </c>
      <c r="BJ291" s="11">
        <f t="shared" si="109"/>
        <v>0</v>
      </c>
    </row>
    <row r="292" spans="1:62" ht="30" customHeight="1" x14ac:dyDescent="0.25">
      <c r="A292" s="313"/>
      <c r="B292" s="249"/>
      <c r="C292" s="297"/>
      <c r="D292" s="249"/>
      <c r="E292" s="249"/>
      <c r="F292" s="249"/>
      <c r="G292" s="249"/>
      <c r="H292" s="249"/>
      <c r="I292" s="249"/>
      <c r="J292" s="249"/>
      <c r="K292" s="151" t="s">
        <v>753</v>
      </c>
      <c r="L292" s="150" t="s">
        <v>760</v>
      </c>
      <c r="M292" s="133" t="s">
        <v>761</v>
      </c>
      <c r="N292" s="104">
        <v>40</v>
      </c>
      <c r="O292" s="101" t="s">
        <v>34</v>
      </c>
      <c r="P292" s="101" t="s">
        <v>40</v>
      </c>
      <c r="Q292" s="101" t="s">
        <v>762</v>
      </c>
      <c r="R292" s="105">
        <v>587081638.611359</v>
      </c>
      <c r="S292" s="105">
        <v>0</v>
      </c>
      <c r="T292" s="105">
        <v>0</v>
      </c>
      <c r="U292" s="105">
        <v>0</v>
      </c>
      <c r="V292" s="105">
        <v>0</v>
      </c>
      <c r="W292" s="105"/>
      <c r="X292" s="105">
        <v>0</v>
      </c>
      <c r="Y292" s="106">
        <f t="shared" si="101"/>
        <v>587081638.611359</v>
      </c>
      <c r="Z292" s="167">
        <v>12</v>
      </c>
      <c r="AA292" s="103">
        <f t="shared" ref="AA292:AA293" si="111">+R292*0.22</f>
        <v>129157960.49449898</v>
      </c>
      <c r="AB292" s="9"/>
      <c r="AC292" s="9"/>
      <c r="AD292" s="9"/>
      <c r="AE292" s="9"/>
      <c r="AF292" s="9"/>
      <c r="AG292" s="9"/>
      <c r="AH292" s="9">
        <f t="shared" si="102"/>
        <v>129157960.49449898</v>
      </c>
      <c r="AI292" s="9">
        <f t="shared" ref="AI292:AI293" si="112">+R292*0.24</f>
        <v>140899593.26672617</v>
      </c>
      <c r="AJ292" s="9">
        <v>0</v>
      </c>
      <c r="AK292" s="9"/>
      <c r="AL292" s="9"/>
      <c r="AM292" s="9"/>
      <c r="AN292" s="9"/>
      <c r="AO292" s="9"/>
      <c r="AP292" s="9">
        <f t="shared" si="103"/>
        <v>140899593.26672617</v>
      </c>
      <c r="AQ292" s="9">
        <f t="shared" ref="AQ292:AQ293" si="113">+R292*0.26</f>
        <v>152641226.03895333</v>
      </c>
      <c r="AR292" s="9">
        <v>0</v>
      </c>
      <c r="AS292" s="9"/>
      <c r="AT292" s="9"/>
      <c r="AU292" s="9"/>
      <c r="AV292" s="9"/>
      <c r="AW292" s="9"/>
      <c r="AX292" s="9">
        <f t="shared" si="104"/>
        <v>152641226.03895333</v>
      </c>
      <c r="AY292" s="9">
        <f t="shared" ref="AY292:AY293" si="114">+R292*0.28</f>
        <v>164382858.81118053</v>
      </c>
      <c r="AZ292" s="9">
        <v>0</v>
      </c>
      <c r="BA292" s="9"/>
      <c r="BB292" s="9"/>
      <c r="BC292" s="9"/>
      <c r="BD292" s="9"/>
      <c r="BE292" s="9"/>
      <c r="BF292" s="9">
        <f t="shared" si="105"/>
        <v>164382858.81118053</v>
      </c>
      <c r="BG292" s="10">
        <f t="shared" si="106"/>
        <v>587081638.61135912</v>
      </c>
      <c r="BH292" s="1" t="e">
        <f t="shared" si="107"/>
        <v>#REF!</v>
      </c>
      <c r="BI292" s="1" t="str">
        <f t="shared" si="108"/>
        <v>bien</v>
      </c>
      <c r="BJ292" s="16">
        <f t="shared" si="109"/>
        <v>0</v>
      </c>
    </row>
    <row r="293" spans="1:62" ht="45" customHeight="1" x14ac:dyDescent="0.25">
      <c r="A293" s="313"/>
      <c r="B293" s="249"/>
      <c r="C293" s="297"/>
      <c r="D293" s="249"/>
      <c r="E293" s="249"/>
      <c r="F293" s="249"/>
      <c r="G293" s="249"/>
      <c r="H293" s="249"/>
      <c r="I293" s="249"/>
      <c r="J293" s="249"/>
      <c r="K293" s="151" t="s">
        <v>753</v>
      </c>
      <c r="L293" s="150" t="s">
        <v>763</v>
      </c>
      <c r="M293" s="133" t="s">
        <v>764</v>
      </c>
      <c r="N293" s="104">
        <v>16</v>
      </c>
      <c r="O293" s="101" t="s">
        <v>34</v>
      </c>
      <c r="P293" s="101" t="s">
        <v>40</v>
      </c>
      <c r="Q293" s="101"/>
      <c r="R293" s="105">
        <v>1146169511.961</v>
      </c>
      <c r="S293" s="105">
        <v>0</v>
      </c>
      <c r="T293" s="105">
        <v>0</v>
      </c>
      <c r="U293" s="105">
        <v>0</v>
      </c>
      <c r="V293" s="105">
        <v>0</v>
      </c>
      <c r="W293" s="105"/>
      <c r="X293" s="105">
        <v>0</v>
      </c>
      <c r="Y293" s="106">
        <f t="shared" si="101"/>
        <v>1146169511.961</v>
      </c>
      <c r="Z293" s="167">
        <v>4</v>
      </c>
      <c r="AA293" s="103">
        <f t="shared" si="111"/>
        <v>252157292.63141999</v>
      </c>
      <c r="AB293" s="9"/>
      <c r="AC293" s="9"/>
      <c r="AD293" s="9"/>
      <c r="AE293" s="9"/>
      <c r="AF293" s="9"/>
      <c r="AG293" s="9"/>
      <c r="AH293" s="9">
        <f t="shared" si="102"/>
        <v>252157292.63141999</v>
      </c>
      <c r="AI293" s="9">
        <f t="shared" si="112"/>
        <v>275080682.87063998</v>
      </c>
      <c r="AJ293" s="9">
        <v>0</v>
      </c>
      <c r="AK293" s="9"/>
      <c r="AL293" s="9"/>
      <c r="AM293" s="9"/>
      <c r="AN293" s="9"/>
      <c r="AO293" s="9"/>
      <c r="AP293" s="9">
        <f t="shared" si="103"/>
        <v>275080682.87063998</v>
      </c>
      <c r="AQ293" s="9">
        <f t="shared" si="113"/>
        <v>298004073.10986</v>
      </c>
      <c r="AR293" s="9">
        <v>0</v>
      </c>
      <c r="AS293" s="9"/>
      <c r="AT293" s="9"/>
      <c r="AU293" s="9"/>
      <c r="AV293" s="9"/>
      <c r="AW293" s="9"/>
      <c r="AX293" s="9">
        <f t="shared" si="104"/>
        <v>298004073.10986</v>
      </c>
      <c r="AY293" s="9">
        <f t="shared" si="114"/>
        <v>320927463.34908003</v>
      </c>
      <c r="AZ293" s="9">
        <v>0</v>
      </c>
      <c r="BA293" s="9"/>
      <c r="BB293" s="9"/>
      <c r="BC293" s="9"/>
      <c r="BD293" s="9"/>
      <c r="BE293" s="9"/>
      <c r="BF293" s="9">
        <f t="shared" si="105"/>
        <v>320927463.34908003</v>
      </c>
      <c r="BG293" s="10">
        <f t="shared" si="106"/>
        <v>1146169511.961</v>
      </c>
      <c r="BH293" s="1" t="e">
        <f t="shared" si="107"/>
        <v>#REF!</v>
      </c>
      <c r="BI293" s="1" t="str">
        <f t="shared" si="108"/>
        <v>bien</v>
      </c>
      <c r="BJ293" s="16">
        <f t="shared" si="109"/>
        <v>0</v>
      </c>
    </row>
    <row r="294" spans="1:62" ht="29.25" customHeight="1" thickBot="1" x14ac:dyDescent="0.3">
      <c r="A294" s="316"/>
      <c r="B294" s="270"/>
      <c r="C294" s="326"/>
      <c r="D294" s="270"/>
      <c r="E294" s="270"/>
      <c r="F294" s="270"/>
      <c r="G294" s="270"/>
      <c r="H294" s="270"/>
      <c r="I294" s="270"/>
      <c r="J294" s="270"/>
      <c r="K294" s="194" t="s">
        <v>753</v>
      </c>
      <c r="L294" s="169" t="s">
        <v>765</v>
      </c>
      <c r="M294" s="177" t="s">
        <v>766</v>
      </c>
      <c r="N294" s="178">
        <v>1</v>
      </c>
      <c r="O294" s="170" t="s">
        <v>34</v>
      </c>
      <c r="P294" s="170" t="s">
        <v>40</v>
      </c>
      <c r="Q294" s="170"/>
      <c r="R294" s="179">
        <v>851552560.76490164</v>
      </c>
      <c r="S294" s="179">
        <v>0</v>
      </c>
      <c r="T294" s="179">
        <v>0</v>
      </c>
      <c r="U294" s="179">
        <v>0</v>
      </c>
      <c r="V294" s="179">
        <v>0</v>
      </c>
      <c r="W294" s="179"/>
      <c r="X294" s="179">
        <v>0</v>
      </c>
      <c r="Y294" s="180">
        <f t="shared" si="101"/>
        <v>851552560.76490164</v>
      </c>
      <c r="Z294" s="181">
        <v>1</v>
      </c>
      <c r="AA294" s="103">
        <v>180000000</v>
      </c>
      <c r="AB294" s="9"/>
      <c r="AC294" s="9"/>
      <c r="AD294" s="9"/>
      <c r="AE294" s="9"/>
      <c r="AF294" s="9"/>
      <c r="AG294" s="9"/>
      <c r="AH294" s="9">
        <f t="shared" si="102"/>
        <v>180000000</v>
      </c>
      <c r="AI294" s="9">
        <v>207546905.50374353</v>
      </c>
      <c r="AJ294" s="9">
        <v>0</v>
      </c>
      <c r="AK294" s="9"/>
      <c r="AL294" s="9"/>
      <c r="AM294" s="9"/>
      <c r="AN294" s="9"/>
      <c r="AO294" s="9"/>
      <c r="AP294" s="9">
        <f t="shared" si="103"/>
        <v>207546905.50374353</v>
      </c>
      <c r="AQ294" s="9">
        <v>227243259.49087751</v>
      </c>
      <c r="AR294" s="9">
        <v>0</v>
      </c>
      <c r="AS294" s="9"/>
      <c r="AT294" s="9"/>
      <c r="AU294" s="9"/>
      <c r="AV294" s="9"/>
      <c r="AW294" s="9"/>
      <c r="AX294" s="9">
        <f t="shared" si="104"/>
        <v>227243259.49087751</v>
      </c>
      <c r="AY294" s="9">
        <v>236762395.77028066</v>
      </c>
      <c r="AZ294" s="9">
        <v>0</v>
      </c>
      <c r="BA294" s="9"/>
      <c r="BB294" s="9"/>
      <c r="BC294" s="9"/>
      <c r="BD294" s="9"/>
      <c r="BE294" s="9"/>
      <c r="BF294" s="9">
        <f t="shared" si="105"/>
        <v>236762395.77028066</v>
      </c>
      <c r="BG294" s="10">
        <f t="shared" si="106"/>
        <v>851552560.76490164</v>
      </c>
      <c r="BH294" s="1" t="e">
        <f t="shared" si="107"/>
        <v>#REF!</v>
      </c>
      <c r="BI294" s="1" t="str">
        <f t="shared" si="108"/>
        <v>bien</v>
      </c>
      <c r="BJ294" s="11">
        <f t="shared" si="109"/>
        <v>0</v>
      </c>
    </row>
    <row r="295" spans="1:62" ht="46.9" customHeight="1" thickBot="1" x14ac:dyDescent="0.3">
      <c r="A295" s="319" t="s">
        <v>907</v>
      </c>
      <c r="B295" s="320"/>
      <c r="C295" s="321"/>
      <c r="D295" s="209">
        <f>SUM(D7:D294)</f>
        <v>422074004753</v>
      </c>
      <c r="E295" s="209">
        <f>SUM(E7:E294)</f>
        <v>301689552751</v>
      </c>
      <c r="F295" s="209">
        <f>SUM(F7:F294)</f>
        <v>723763557504</v>
      </c>
      <c r="G295" s="251"/>
      <c r="H295" s="252"/>
      <c r="I295" s="252"/>
      <c r="J295" s="252"/>
      <c r="K295" s="252"/>
      <c r="L295" s="252"/>
      <c r="M295" s="252"/>
      <c r="N295" s="252"/>
      <c r="O295" s="252"/>
      <c r="P295" s="252"/>
      <c r="Q295" s="252"/>
      <c r="R295" s="252"/>
      <c r="S295" s="252"/>
      <c r="T295" s="252"/>
      <c r="U295" s="252"/>
      <c r="V295" s="252"/>
      <c r="W295" s="252"/>
      <c r="X295" s="252"/>
      <c r="Y295" s="252"/>
      <c r="Z295" s="253"/>
      <c r="AA295" s="102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67">
        <f>SUM(BG7:BG294)</f>
        <v>2914522980937.5938</v>
      </c>
      <c r="BH295" s="1" t="e">
        <f t="shared" si="107"/>
        <v>#REF!</v>
      </c>
      <c r="BI295" s="1" t="str">
        <f t="shared" si="108"/>
        <v>revisar</v>
      </c>
      <c r="BJ295" s="11">
        <f t="shared" si="109"/>
        <v>2914522980937.5938</v>
      </c>
    </row>
    <row r="296" spans="1:62" ht="15.75" customHeight="1" x14ac:dyDescent="0.25">
      <c r="B296" s="6"/>
      <c r="C296" s="6"/>
      <c r="D296" s="68"/>
      <c r="E296" s="68"/>
      <c r="F296" s="68"/>
      <c r="G296" s="2"/>
      <c r="H296" s="68"/>
      <c r="I296" s="68"/>
      <c r="J296" s="68"/>
      <c r="K296" s="68"/>
      <c r="L296" s="68"/>
      <c r="M296" s="68"/>
      <c r="N296" s="2"/>
      <c r="O296" s="1"/>
      <c r="P296" s="1"/>
      <c r="Q296" s="1"/>
      <c r="R296" s="65"/>
      <c r="S296" s="67"/>
      <c r="T296" s="69"/>
      <c r="U296" s="1"/>
      <c r="V296" s="1"/>
      <c r="W296" s="1"/>
      <c r="X296" s="1"/>
      <c r="Y296" s="70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</row>
    <row r="297" spans="1:62" ht="15.75" customHeight="1" x14ac:dyDescent="0.25">
      <c r="B297" s="6"/>
      <c r="C297" s="6"/>
      <c r="D297" s="68"/>
      <c r="E297" s="68"/>
      <c r="F297" s="68"/>
      <c r="G297" s="2"/>
      <c r="H297" s="68"/>
      <c r="I297" s="68"/>
      <c r="J297" s="68"/>
      <c r="K297" s="68"/>
      <c r="L297" s="68"/>
      <c r="M297" s="68"/>
      <c r="N297" s="2"/>
      <c r="O297" s="1"/>
      <c r="P297" s="1"/>
      <c r="Q297" s="1"/>
      <c r="R297" s="65"/>
      <c r="S297" s="71"/>
      <c r="T297" s="67"/>
      <c r="U297" s="1"/>
      <c r="V297" s="1"/>
      <c r="W297" s="1"/>
      <c r="X297" s="1"/>
      <c r="Y297" s="66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</row>
    <row r="298" spans="1:62" ht="15.75" customHeight="1" x14ac:dyDescent="0.25">
      <c r="B298" s="6"/>
      <c r="C298" s="6"/>
      <c r="D298" s="68"/>
      <c r="E298" s="68"/>
      <c r="F298" s="68"/>
      <c r="G298" s="2"/>
      <c r="H298" s="68"/>
      <c r="I298" s="68"/>
      <c r="J298" s="68"/>
      <c r="K298" s="68"/>
      <c r="L298" s="68"/>
      <c r="M298" s="68"/>
      <c r="N298" s="2"/>
      <c r="O298" s="1"/>
      <c r="P298" s="1"/>
      <c r="Q298" s="1"/>
      <c r="R298" s="1"/>
      <c r="S298" s="1"/>
      <c r="T298" s="69"/>
      <c r="U298" s="1"/>
      <c r="V298" s="1"/>
      <c r="W298" s="1"/>
      <c r="X298" s="1"/>
      <c r="Y298" s="66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</row>
    <row r="299" spans="1:62" ht="15.75" customHeight="1" x14ac:dyDescent="0.25">
      <c r="B299" s="6"/>
      <c r="C299" s="6"/>
      <c r="D299" s="68"/>
      <c r="E299" s="68"/>
      <c r="F299" s="68"/>
      <c r="G299" s="2"/>
      <c r="H299" s="68"/>
      <c r="I299" s="68"/>
      <c r="J299" s="68"/>
      <c r="K299" s="68"/>
      <c r="L299" s="68"/>
      <c r="M299" s="68"/>
      <c r="N299" s="2"/>
      <c r="O299" s="1"/>
      <c r="P299" s="1"/>
      <c r="Q299" s="1"/>
      <c r="R299" s="1"/>
      <c r="S299" s="65"/>
      <c r="T299" s="1"/>
      <c r="U299" s="1"/>
      <c r="V299" s="1"/>
      <c r="W299" s="1"/>
      <c r="X299" s="1"/>
      <c r="Y299" s="66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</row>
    <row r="300" spans="1:62" ht="15.75" customHeight="1" x14ac:dyDescent="0.25">
      <c r="B300" s="6"/>
      <c r="C300" s="6"/>
      <c r="D300" s="68"/>
      <c r="E300" s="68"/>
      <c r="F300" s="68"/>
      <c r="G300" s="2"/>
      <c r="H300" s="68"/>
      <c r="I300" s="68"/>
      <c r="J300" s="68"/>
      <c r="K300" s="68"/>
      <c r="L300" s="68"/>
      <c r="M300" s="68"/>
      <c r="N300" s="2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66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</row>
    <row r="301" spans="1:62" ht="15.75" customHeight="1" x14ac:dyDescent="0.25">
      <c r="B301" s="6"/>
      <c r="C301" s="6"/>
      <c r="D301" s="68"/>
      <c r="E301" s="68"/>
      <c r="F301" s="68"/>
      <c r="G301" s="2"/>
      <c r="H301" s="68"/>
      <c r="I301" s="68"/>
      <c r="J301" s="68"/>
      <c r="K301" s="68"/>
      <c r="L301" s="68"/>
      <c r="M301" s="68"/>
      <c r="N301" s="2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66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</row>
    <row r="302" spans="1:62" ht="15.75" customHeight="1" x14ac:dyDescent="0.25">
      <c r="B302" s="6"/>
      <c r="C302" s="6"/>
      <c r="D302" s="68"/>
      <c r="E302" s="68"/>
      <c r="F302" s="68"/>
      <c r="G302" s="2"/>
      <c r="H302" s="68"/>
      <c r="I302" s="68"/>
      <c r="J302" s="68"/>
      <c r="K302" s="68"/>
      <c r="L302" s="68"/>
      <c r="M302" s="68"/>
      <c r="N302" s="2"/>
      <c r="O302" s="1"/>
      <c r="P302" s="1"/>
      <c r="Q302" s="1"/>
      <c r="R302" s="67"/>
      <c r="S302" s="67"/>
      <c r="T302" s="1"/>
      <c r="U302" s="1"/>
      <c r="V302" s="1"/>
      <c r="W302" s="1"/>
      <c r="X302" s="1"/>
      <c r="Y302" s="66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</row>
    <row r="303" spans="1:62" ht="15.75" customHeight="1" x14ac:dyDescent="0.25">
      <c r="B303" s="6"/>
      <c r="C303" s="6"/>
      <c r="D303" s="68"/>
      <c r="E303" s="68"/>
      <c r="F303" s="68"/>
      <c r="G303" s="2"/>
      <c r="H303" s="68"/>
      <c r="I303" s="68"/>
      <c r="J303" s="68"/>
      <c r="K303" s="68"/>
      <c r="L303" s="68"/>
      <c r="M303" s="68"/>
      <c r="N303" s="2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66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</row>
    <row r="304" spans="1:62" ht="15.75" customHeight="1" x14ac:dyDescent="0.25">
      <c r="B304" s="6"/>
      <c r="C304" s="6"/>
      <c r="D304" s="68"/>
      <c r="E304" s="68"/>
      <c r="F304" s="68"/>
      <c r="G304" s="2"/>
      <c r="H304" s="68"/>
      <c r="I304" s="68"/>
      <c r="J304" s="68"/>
      <c r="K304" s="68"/>
      <c r="L304" s="68"/>
      <c r="M304" s="68"/>
      <c r="N304" s="2"/>
      <c r="O304" s="1"/>
      <c r="P304" s="1"/>
      <c r="Q304" s="1"/>
      <c r="R304" s="67"/>
      <c r="S304" s="67"/>
      <c r="T304" s="1"/>
      <c r="U304" s="1"/>
      <c r="V304" s="1"/>
      <c r="W304" s="1"/>
      <c r="X304" s="1"/>
      <c r="Y304" s="66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</row>
    <row r="305" spans="2:62" ht="15.75" customHeight="1" x14ac:dyDescent="0.25">
      <c r="B305" s="6"/>
      <c r="C305" s="6"/>
      <c r="D305" s="68"/>
      <c r="E305" s="68"/>
      <c r="F305" s="68"/>
      <c r="G305" s="2"/>
      <c r="H305" s="68"/>
      <c r="I305" s="68"/>
      <c r="J305" s="68"/>
      <c r="K305" s="68"/>
      <c r="L305" s="68"/>
      <c r="M305" s="68"/>
      <c r="N305" s="2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66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</row>
    <row r="306" spans="2:62" ht="15.75" customHeight="1" x14ac:dyDescent="0.25">
      <c r="B306" s="6"/>
      <c r="C306" s="6"/>
      <c r="D306" s="68"/>
      <c r="E306" s="68"/>
      <c r="F306" s="68"/>
      <c r="G306" s="2"/>
      <c r="H306" s="68"/>
      <c r="I306" s="68"/>
      <c r="J306" s="68"/>
      <c r="K306" s="68"/>
      <c r="L306" s="68"/>
      <c r="M306" s="68"/>
      <c r="N306" s="2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66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</row>
    <row r="307" spans="2:62" ht="15.75" customHeight="1" x14ac:dyDescent="0.25">
      <c r="B307" s="6"/>
      <c r="C307" s="6"/>
      <c r="D307" s="68"/>
      <c r="E307" s="68"/>
      <c r="F307" s="68"/>
      <c r="G307" s="2"/>
      <c r="H307" s="68"/>
      <c r="I307" s="68"/>
      <c r="J307" s="68"/>
      <c r="K307" s="68"/>
      <c r="L307" s="68"/>
      <c r="M307" s="68"/>
      <c r="N307" s="2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66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</row>
    <row r="308" spans="2:62" ht="15.75" customHeight="1" x14ac:dyDescent="0.25">
      <c r="B308" s="6"/>
      <c r="C308" s="6"/>
      <c r="D308" s="68"/>
      <c r="E308" s="68"/>
      <c r="F308" s="68"/>
      <c r="G308" s="2"/>
      <c r="H308" s="68"/>
      <c r="I308" s="68"/>
      <c r="J308" s="68"/>
      <c r="K308" s="68"/>
      <c r="L308" s="68"/>
      <c r="M308" s="68"/>
      <c r="N308" s="2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66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</row>
    <row r="309" spans="2:62" ht="15.75" customHeight="1" x14ac:dyDescent="0.25">
      <c r="B309" s="6"/>
      <c r="C309" s="6"/>
      <c r="D309" s="68"/>
      <c r="E309" s="68"/>
      <c r="F309" s="68"/>
      <c r="G309" s="2"/>
      <c r="H309" s="68"/>
      <c r="I309" s="68"/>
      <c r="J309" s="68"/>
      <c r="K309" s="68"/>
      <c r="L309" s="68"/>
      <c r="M309" s="68"/>
      <c r="N309" s="2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66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</row>
    <row r="310" spans="2:62" ht="15.75" customHeight="1" x14ac:dyDescent="0.25">
      <c r="B310" s="6"/>
      <c r="C310" s="6"/>
      <c r="D310" s="68"/>
      <c r="E310" s="68"/>
      <c r="F310" s="68"/>
      <c r="G310" s="2"/>
      <c r="H310" s="68"/>
      <c r="I310" s="68"/>
      <c r="J310" s="68"/>
      <c r="K310" s="68"/>
      <c r="L310" s="68"/>
      <c r="M310" s="68"/>
      <c r="N310" s="2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66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</row>
    <row r="311" spans="2:62" ht="15.75" customHeight="1" x14ac:dyDescent="0.25">
      <c r="B311" s="6"/>
      <c r="C311" s="6"/>
      <c r="D311" s="68"/>
      <c r="E311" s="68"/>
      <c r="F311" s="68"/>
      <c r="G311" s="2"/>
      <c r="H311" s="68"/>
      <c r="I311" s="68"/>
      <c r="J311" s="68"/>
      <c r="K311" s="68"/>
      <c r="L311" s="68"/>
      <c r="M311" s="68"/>
      <c r="N311" s="2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66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</row>
    <row r="312" spans="2:62" ht="15.75" customHeight="1" x14ac:dyDescent="0.25">
      <c r="B312" s="6"/>
      <c r="C312" s="6"/>
      <c r="D312" s="68"/>
      <c r="E312" s="68"/>
      <c r="F312" s="68"/>
      <c r="G312" s="2"/>
      <c r="H312" s="68"/>
      <c r="I312" s="68"/>
      <c r="J312" s="68"/>
      <c r="K312" s="68"/>
      <c r="L312" s="68"/>
      <c r="M312" s="68"/>
      <c r="N312" s="2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66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</row>
    <row r="313" spans="2:62" ht="15.75" customHeight="1" x14ac:dyDescent="0.25">
      <c r="B313" s="6"/>
      <c r="C313" s="6"/>
      <c r="D313" s="68"/>
      <c r="E313" s="68"/>
      <c r="F313" s="68"/>
      <c r="G313" s="2"/>
      <c r="H313" s="68"/>
      <c r="I313" s="68"/>
      <c r="J313" s="68"/>
      <c r="K313" s="68"/>
      <c r="L313" s="68"/>
      <c r="M313" s="68"/>
      <c r="N313" s="2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66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</row>
    <row r="314" spans="2:62" ht="15.75" customHeight="1" x14ac:dyDescent="0.25">
      <c r="B314" s="6"/>
      <c r="C314" s="6"/>
      <c r="D314" s="68"/>
      <c r="E314" s="68"/>
      <c r="F314" s="68"/>
      <c r="G314" s="2"/>
      <c r="H314" s="68"/>
      <c r="I314" s="68"/>
      <c r="J314" s="68"/>
      <c r="K314" s="68"/>
      <c r="L314" s="68"/>
      <c r="M314" s="68"/>
      <c r="N314" s="2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66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</row>
    <row r="315" spans="2:62" ht="15.75" customHeight="1" x14ac:dyDescent="0.25">
      <c r="B315" s="6"/>
      <c r="C315" s="6"/>
      <c r="D315" s="68"/>
      <c r="E315" s="68"/>
      <c r="F315" s="68"/>
      <c r="G315" s="2"/>
      <c r="H315" s="68"/>
      <c r="I315" s="68"/>
      <c r="J315" s="68"/>
      <c r="K315" s="68"/>
      <c r="L315" s="68"/>
      <c r="M315" s="68"/>
      <c r="N315" s="2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66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</row>
    <row r="316" spans="2:62" ht="15.75" customHeight="1" x14ac:dyDescent="0.25">
      <c r="B316" s="6"/>
      <c r="C316" s="6"/>
      <c r="D316" s="68"/>
      <c r="E316" s="68"/>
      <c r="F316" s="68"/>
      <c r="G316" s="2"/>
      <c r="H316" s="68"/>
      <c r="I316" s="68"/>
      <c r="J316" s="68"/>
      <c r="K316" s="68"/>
      <c r="L316" s="68"/>
      <c r="M316" s="68"/>
      <c r="N316" s="2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66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</row>
    <row r="317" spans="2:62" ht="15.75" customHeight="1" x14ac:dyDescent="0.25">
      <c r="B317" s="6"/>
      <c r="C317" s="6"/>
      <c r="D317" s="68"/>
      <c r="E317" s="68"/>
      <c r="F317" s="68"/>
      <c r="G317" s="2"/>
      <c r="H317" s="68"/>
      <c r="I317" s="68"/>
      <c r="J317" s="68"/>
      <c r="K317" s="68"/>
      <c r="L317" s="68"/>
      <c r="M317" s="68"/>
      <c r="N317" s="2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66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</row>
    <row r="318" spans="2:62" ht="15.75" customHeight="1" x14ac:dyDescent="0.25">
      <c r="B318" s="6"/>
      <c r="C318" s="6"/>
      <c r="D318" s="68"/>
      <c r="E318" s="68"/>
      <c r="F318" s="68"/>
      <c r="G318" s="2"/>
      <c r="H318" s="68"/>
      <c r="I318" s="68"/>
      <c r="J318" s="68"/>
      <c r="K318" s="68"/>
      <c r="L318" s="68"/>
      <c r="M318" s="68"/>
      <c r="N318" s="2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66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</row>
    <row r="319" spans="2:62" ht="15.75" customHeight="1" x14ac:dyDescent="0.25">
      <c r="B319" s="6"/>
      <c r="C319" s="6"/>
      <c r="D319" s="68"/>
      <c r="E319" s="68"/>
      <c r="F319" s="68"/>
      <c r="G319" s="2"/>
      <c r="H319" s="68"/>
      <c r="I319" s="68"/>
      <c r="J319" s="68"/>
      <c r="K319" s="68"/>
      <c r="L319" s="68"/>
      <c r="M319" s="68"/>
      <c r="N319" s="2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66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</row>
    <row r="320" spans="2:62" ht="15.75" customHeight="1" x14ac:dyDescent="0.25">
      <c r="B320" s="6"/>
      <c r="C320" s="6"/>
      <c r="D320" s="68"/>
      <c r="E320" s="68"/>
      <c r="F320" s="68"/>
      <c r="G320" s="2"/>
      <c r="H320" s="68"/>
      <c r="I320" s="68"/>
      <c r="J320" s="68"/>
      <c r="K320" s="68"/>
      <c r="L320" s="68"/>
      <c r="M320" s="68"/>
      <c r="N320" s="2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66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</row>
    <row r="321" spans="2:62" ht="15.75" customHeight="1" x14ac:dyDescent="0.25">
      <c r="B321" s="6"/>
      <c r="C321" s="6"/>
      <c r="D321" s="68"/>
      <c r="E321" s="68"/>
      <c r="F321" s="68"/>
      <c r="G321" s="2"/>
      <c r="H321" s="68"/>
      <c r="I321" s="68"/>
      <c r="J321" s="68"/>
      <c r="K321" s="68"/>
      <c r="L321" s="68"/>
      <c r="M321" s="68"/>
      <c r="N321" s="2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66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</row>
    <row r="322" spans="2:62" ht="15.75" customHeight="1" x14ac:dyDescent="0.25">
      <c r="B322" s="6"/>
      <c r="C322" s="6"/>
      <c r="D322" s="68"/>
      <c r="E322" s="68"/>
      <c r="F322" s="68"/>
      <c r="G322" s="2"/>
      <c r="H322" s="68"/>
      <c r="I322" s="68"/>
      <c r="J322" s="68"/>
      <c r="K322" s="68"/>
      <c r="L322" s="68"/>
      <c r="M322" s="68"/>
      <c r="N322" s="2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66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</row>
    <row r="323" spans="2:62" ht="15.75" customHeight="1" x14ac:dyDescent="0.25">
      <c r="B323" s="6"/>
      <c r="C323" s="6"/>
      <c r="D323" s="68"/>
      <c r="E323" s="68"/>
      <c r="F323" s="68"/>
      <c r="G323" s="2"/>
      <c r="H323" s="68"/>
      <c r="I323" s="68"/>
      <c r="J323" s="68"/>
      <c r="K323" s="68"/>
      <c r="L323" s="68"/>
      <c r="M323" s="68"/>
      <c r="N323" s="2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66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</row>
    <row r="324" spans="2:62" ht="15.75" customHeight="1" x14ac:dyDescent="0.25">
      <c r="B324" s="6"/>
      <c r="C324" s="6"/>
      <c r="D324" s="68"/>
      <c r="E324" s="68"/>
      <c r="F324" s="68"/>
      <c r="G324" s="2"/>
      <c r="H324" s="68"/>
      <c r="I324" s="68"/>
      <c r="J324" s="68"/>
      <c r="K324" s="68"/>
      <c r="L324" s="68"/>
      <c r="M324" s="68"/>
      <c r="N324" s="2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66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</row>
    <row r="325" spans="2:62" ht="15.75" customHeight="1" x14ac:dyDescent="0.25">
      <c r="B325" s="6"/>
      <c r="C325" s="6"/>
      <c r="D325" s="68"/>
      <c r="E325" s="68"/>
      <c r="F325" s="68"/>
      <c r="G325" s="2"/>
      <c r="H325" s="68"/>
      <c r="I325" s="68"/>
      <c r="J325" s="68"/>
      <c r="K325" s="68"/>
      <c r="L325" s="68"/>
      <c r="M325" s="68"/>
      <c r="N325" s="2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66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</row>
    <row r="326" spans="2:62" ht="15.75" customHeight="1" x14ac:dyDescent="0.25">
      <c r="B326" s="6"/>
      <c r="C326" s="6"/>
      <c r="D326" s="68"/>
      <c r="E326" s="68"/>
      <c r="F326" s="68"/>
      <c r="G326" s="2"/>
      <c r="H326" s="68"/>
      <c r="I326" s="68"/>
      <c r="J326" s="68"/>
      <c r="K326" s="68"/>
      <c r="L326" s="68"/>
      <c r="M326" s="68"/>
      <c r="N326" s="2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66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</row>
    <row r="327" spans="2:62" ht="15.75" customHeight="1" x14ac:dyDescent="0.25">
      <c r="B327" s="6"/>
      <c r="C327" s="6"/>
      <c r="D327" s="68"/>
      <c r="E327" s="68"/>
      <c r="F327" s="68"/>
      <c r="G327" s="2"/>
      <c r="H327" s="68"/>
      <c r="I327" s="68"/>
      <c r="J327" s="68"/>
      <c r="K327" s="68"/>
      <c r="L327" s="68"/>
      <c r="M327" s="68"/>
      <c r="N327" s="2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66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</row>
    <row r="328" spans="2:62" ht="15.75" customHeight="1" x14ac:dyDescent="0.25">
      <c r="B328" s="6"/>
      <c r="C328" s="6"/>
      <c r="D328" s="68"/>
      <c r="E328" s="68"/>
      <c r="F328" s="68"/>
      <c r="G328" s="2"/>
      <c r="H328" s="68"/>
      <c r="I328" s="68"/>
      <c r="J328" s="68"/>
      <c r="K328" s="68"/>
      <c r="L328" s="68"/>
      <c r="M328" s="68"/>
      <c r="N328" s="2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66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</row>
    <row r="329" spans="2:62" ht="15.75" customHeight="1" x14ac:dyDescent="0.25">
      <c r="B329" s="6"/>
      <c r="C329" s="6"/>
      <c r="D329" s="68"/>
      <c r="E329" s="68"/>
      <c r="F329" s="68"/>
      <c r="G329" s="2"/>
      <c r="H329" s="68"/>
      <c r="I329" s="68"/>
      <c r="J329" s="68"/>
      <c r="K329" s="68"/>
      <c r="L329" s="68"/>
      <c r="M329" s="68"/>
      <c r="N329" s="2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66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</row>
    <row r="330" spans="2:62" ht="15.75" customHeight="1" x14ac:dyDescent="0.25">
      <c r="B330" s="6"/>
      <c r="C330" s="6"/>
      <c r="D330" s="68"/>
      <c r="E330" s="68"/>
      <c r="F330" s="68"/>
      <c r="G330" s="2"/>
      <c r="H330" s="68"/>
      <c r="I330" s="68"/>
      <c r="J330" s="68"/>
      <c r="K330" s="68"/>
      <c r="L330" s="68"/>
      <c r="M330" s="68"/>
      <c r="N330" s="2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66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</row>
    <row r="331" spans="2:62" ht="15.75" customHeight="1" x14ac:dyDescent="0.25">
      <c r="B331" s="6"/>
      <c r="C331" s="6"/>
      <c r="D331" s="68"/>
      <c r="E331" s="68"/>
      <c r="F331" s="68"/>
      <c r="G331" s="2"/>
      <c r="H331" s="68"/>
      <c r="I331" s="68"/>
      <c r="J331" s="68"/>
      <c r="K331" s="68"/>
      <c r="L331" s="68"/>
      <c r="M331" s="68"/>
      <c r="N331" s="2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66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</row>
    <row r="332" spans="2:62" ht="15.75" customHeight="1" x14ac:dyDescent="0.25">
      <c r="B332" s="6"/>
      <c r="C332" s="6"/>
      <c r="D332" s="68"/>
      <c r="E332" s="68"/>
      <c r="F332" s="68"/>
      <c r="G332" s="2"/>
      <c r="H332" s="68"/>
      <c r="I332" s="68"/>
      <c r="J332" s="68"/>
      <c r="K332" s="68"/>
      <c r="L332" s="68"/>
      <c r="M332" s="68"/>
      <c r="N332" s="2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66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</row>
    <row r="333" spans="2:62" ht="15.75" customHeight="1" x14ac:dyDescent="0.25">
      <c r="B333" s="6"/>
      <c r="C333" s="6"/>
      <c r="D333" s="68"/>
      <c r="E333" s="68"/>
      <c r="F333" s="68"/>
      <c r="G333" s="2"/>
      <c r="H333" s="68"/>
      <c r="I333" s="68"/>
      <c r="J333" s="68"/>
      <c r="K333" s="68"/>
      <c r="L333" s="68"/>
      <c r="M333" s="68"/>
      <c r="N333" s="2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66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</row>
    <row r="334" spans="2:62" ht="15.75" customHeight="1" x14ac:dyDescent="0.25">
      <c r="B334" s="6"/>
      <c r="C334" s="6"/>
      <c r="D334" s="68"/>
      <c r="E334" s="68"/>
      <c r="F334" s="68"/>
      <c r="G334" s="2"/>
      <c r="H334" s="68"/>
      <c r="I334" s="68"/>
      <c r="J334" s="68"/>
      <c r="K334" s="68"/>
      <c r="L334" s="68"/>
      <c r="M334" s="68"/>
      <c r="N334" s="2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66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</row>
    <row r="335" spans="2:62" ht="15.75" customHeight="1" x14ac:dyDescent="0.25">
      <c r="B335" s="6"/>
      <c r="C335" s="6"/>
      <c r="D335" s="68"/>
      <c r="E335" s="68"/>
      <c r="F335" s="68"/>
      <c r="G335" s="2"/>
      <c r="H335" s="68"/>
      <c r="I335" s="68"/>
      <c r="J335" s="68"/>
      <c r="K335" s="68"/>
      <c r="L335" s="68"/>
      <c r="M335" s="68"/>
      <c r="N335" s="2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66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</row>
    <row r="336" spans="2:62" ht="15.75" customHeight="1" x14ac:dyDescent="0.25">
      <c r="B336" s="6"/>
      <c r="C336" s="6"/>
      <c r="D336" s="68"/>
      <c r="E336" s="68"/>
      <c r="F336" s="68"/>
      <c r="G336" s="2"/>
      <c r="H336" s="68"/>
      <c r="I336" s="68"/>
      <c r="J336" s="68"/>
      <c r="K336" s="68"/>
      <c r="L336" s="68"/>
      <c r="M336" s="68"/>
      <c r="N336" s="2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66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</row>
    <row r="337" spans="2:62" ht="15.75" customHeight="1" x14ac:dyDescent="0.25">
      <c r="B337" s="6"/>
      <c r="C337" s="6"/>
      <c r="D337" s="68"/>
      <c r="E337" s="68"/>
      <c r="F337" s="68"/>
      <c r="G337" s="2"/>
      <c r="H337" s="68"/>
      <c r="I337" s="68"/>
      <c r="J337" s="68"/>
      <c r="K337" s="68"/>
      <c r="L337" s="68"/>
      <c r="M337" s="68"/>
      <c r="N337" s="2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66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</row>
    <row r="338" spans="2:62" ht="15.75" customHeight="1" x14ac:dyDescent="0.25">
      <c r="B338" s="6"/>
      <c r="C338" s="6"/>
      <c r="D338" s="68"/>
      <c r="E338" s="68"/>
      <c r="F338" s="68"/>
      <c r="G338" s="2"/>
      <c r="H338" s="68"/>
      <c r="I338" s="68"/>
      <c r="J338" s="68"/>
      <c r="K338" s="68"/>
      <c r="L338" s="68"/>
      <c r="M338" s="68"/>
      <c r="N338" s="2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66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</row>
    <row r="339" spans="2:62" ht="15.75" customHeight="1" x14ac:dyDescent="0.25">
      <c r="B339" s="6"/>
      <c r="C339" s="6"/>
      <c r="D339" s="68"/>
      <c r="E339" s="68"/>
      <c r="F339" s="68"/>
      <c r="G339" s="2"/>
      <c r="H339" s="68"/>
      <c r="I339" s="68"/>
      <c r="J339" s="68"/>
      <c r="K339" s="68"/>
      <c r="L339" s="68"/>
      <c r="M339" s="68"/>
      <c r="N339" s="2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66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</row>
    <row r="340" spans="2:62" ht="15.75" customHeight="1" x14ac:dyDescent="0.25">
      <c r="B340" s="6"/>
      <c r="C340" s="6"/>
      <c r="D340" s="68"/>
      <c r="E340" s="68"/>
      <c r="F340" s="68"/>
      <c r="G340" s="2"/>
      <c r="H340" s="68"/>
      <c r="I340" s="68"/>
      <c r="J340" s="68"/>
      <c r="K340" s="68"/>
      <c r="L340" s="68"/>
      <c r="M340" s="68"/>
      <c r="N340" s="2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66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</row>
    <row r="341" spans="2:62" ht="15.75" customHeight="1" x14ac:dyDescent="0.25">
      <c r="B341" s="6"/>
      <c r="C341" s="6"/>
      <c r="D341" s="68"/>
      <c r="E341" s="68"/>
      <c r="F341" s="68"/>
      <c r="G341" s="2"/>
      <c r="H341" s="68"/>
      <c r="I341" s="68"/>
      <c r="J341" s="68"/>
      <c r="K341" s="68"/>
      <c r="L341" s="68"/>
      <c r="M341" s="68"/>
      <c r="N341" s="2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66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</row>
    <row r="342" spans="2:62" ht="15.75" customHeight="1" x14ac:dyDescent="0.25">
      <c r="B342" s="6"/>
      <c r="C342" s="6"/>
      <c r="D342" s="68"/>
      <c r="E342" s="68"/>
      <c r="F342" s="68"/>
      <c r="G342" s="2"/>
      <c r="H342" s="68"/>
      <c r="I342" s="68"/>
      <c r="J342" s="68"/>
      <c r="K342" s="68"/>
      <c r="L342" s="68"/>
      <c r="M342" s="68"/>
      <c r="N342" s="2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66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</row>
    <row r="343" spans="2:62" ht="15.75" customHeight="1" x14ac:dyDescent="0.25">
      <c r="B343" s="6"/>
      <c r="C343" s="6"/>
      <c r="D343" s="68"/>
      <c r="E343" s="68"/>
      <c r="F343" s="68"/>
      <c r="G343" s="2"/>
      <c r="H343" s="68"/>
      <c r="I343" s="68"/>
      <c r="J343" s="68"/>
      <c r="K343" s="68"/>
      <c r="L343" s="68"/>
      <c r="M343" s="68"/>
      <c r="N343" s="2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66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</row>
    <row r="344" spans="2:62" ht="15.75" customHeight="1" x14ac:dyDescent="0.25">
      <c r="B344" s="6"/>
      <c r="C344" s="6"/>
      <c r="D344" s="68"/>
      <c r="E344" s="68"/>
      <c r="F344" s="68"/>
      <c r="G344" s="2"/>
      <c r="H344" s="68"/>
      <c r="I344" s="68"/>
      <c r="J344" s="68"/>
      <c r="K344" s="68"/>
      <c r="L344" s="68"/>
      <c r="M344" s="68"/>
      <c r="N344" s="2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66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</row>
    <row r="345" spans="2:62" ht="15.75" customHeight="1" x14ac:dyDescent="0.25">
      <c r="B345" s="6"/>
      <c r="C345" s="6"/>
      <c r="D345" s="68"/>
      <c r="E345" s="68"/>
      <c r="F345" s="68"/>
      <c r="G345" s="2"/>
      <c r="H345" s="68"/>
      <c r="I345" s="68"/>
      <c r="J345" s="68"/>
      <c r="K345" s="68"/>
      <c r="L345" s="68"/>
      <c r="M345" s="68"/>
      <c r="N345" s="2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66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</row>
    <row r="346" spans="2:62" ht="15.75" customHeight="1" x14ac:dyDescent="0.25">
      <c r="B346" s="6"/>
      <c r="C346" s="6"/>
      <c r="D346" s="68"/>
      <c r="E346" s="68"/>
      <c r="F346" s="68"/>
      <c r="G346" s="2"/>
      <c r="H346" s="68"/>
      <c r="I346" s="68"/>
      <c r="J346" s="68"/>
      <c r="K346" s="68"/>
      <c r="L346" s="68"/>
      <c r="M346" s="68"/>
      <c r="N346" s="2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66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</row>
    <row r="347" spans="2:62" ht="15.75" customHeight="1" x14ac:dyDescent="0.25">
      <c r="B347" s="6"/>
      <c r="C347" s="6"/>
      <c r="D347" s="68"/>
      <c r="E347" s="68"/>
      <c r="F347" s="68"/>
      <c r="G347" s="2"/>
      <c r="H347" s="68"/>
      <c r="I347" s="68"/>
      <c r="J347" s="68"/>
      <c r="K347" s="68"/>
      <c r="L347" s="68"/>
      <c r="M347" s="68"/>
      <c r="N347" s="2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66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</row>
    <row r="348" spans="2:62" ht="15.75" customHeight="1" x14ac:dyDescent="0.25">
      <c r="B348" s="6"/>
      <c r="C348" s="6"/>
      <c r="D348" s="68"/>
      <c r="E348" s="68"/>
      <c r="F348" s="68"/>
      <c r="G348" s="2"/>
      <c r="H348" s="68"/>
      <c r="I348" s="68"/>
      <c r="J348" s="68"/>
      <c r="K348" s="68"/>
      <c r="L348" s="68"/>
      <c r="M348" s="68"/>
      <c r="N348" s="2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66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</row>
    <row r="349" spans="2:62" ht="15.75" customHeight="1" x14ac:dyDescent="0.25">
      <c r="B349" s="6"/>
      <c r="C349" s="6"/>
      <c r="D349" s="68"/>
      <c r="E349" s="68"/>
      <c r="F349" s="68"/>
      <c r="G349" s="2"/>
      <c r="H349" s="68"/>
      <c r="I349" s="68"/>
      <c r="J349" s="68"/>
      <c r="K349" s="68"/>
      <c r="L349" s="68"/>
      <c r="M349" s="68"/>
      <c r="N349" s="2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66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</row>
    <row r="350" spans="2:62" ht="15.75" customHeight="1" x14ac:dyDescent="0.25">
      <c r="B350" s="6"/>
      <c r="C350" s="6"/>
      <c r="D350" s="68"/>
      <c r="E350" s="68"/>
      <c r="F350" s="68"/>
      <c r="G350" s="2"/>
      <c r="H350" s="68"/>
      <c r="I350" s="68"/>
      <c r="J350" s="68"/>
      <c r="K350" s="68"/>
      <c r="L350" s="68"/>
      <c r="M350" s="68"/>
      <c r="N350" s="2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66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</row>
    <row r="351" spans="2:62" ht="15.75" customHeight="1" x14ac:dyDescent="0.25">
      <c r="B351" s="6"/>
      <c r="C351" s="6"/>
      <c r="D351" s="68"/>
      <c r="E351" s="68"/>
      <c r="F351" s="68"/>
      <c r="G351" s="2"/>
      <c r="H351" s="68"/>
      <c r="I351" s="68"/>
      <c r="J351" s="68"/>
      <c r="K351" s="68"/>
      <c r="L351" s="68"/>
      <c r="M351" s="68"/>
      <c r="N351" s="2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66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</row>
    <row r="352" spans="2:62" ht="15.75" customHeight="1" x14ac:dyDescent="0.25">
      <c r="B352" s="6"/>
      <c r="C352" s="6"/>
      <c r="D352" s="68"/>
      <c r="E352" s="68"/>
      <c r="F352" s="68"/>
      <c r="G352" s="2"/>
      <c r="H352" s="68"/>
      <c r="I352" s="68"/>
      <c r="J352" s="68"/>
      <c r="K352" s="68"/>
      <c r="L352" s="68"/>
      <c r="M352" s="68"/>
      <c r="N352" s="2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66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</row>
    <row r="353" spans="2:62" ht="15.75" customHeight="1" x14ac:dyDescent="0.25">
      <c r="B353" s="6"/>
      <c r="C353" s="6"/>
      <c r="D353" s="68"/>
      <c r="E353" s="68"/>
      <c r="F353" s="68"/>
      <c r="G353" s="2"/>
      <c r="H353" s="68"/>
      <c r="I353" s="68"/>
      <c r="J353" s="68"/>
      <c r="K353" s="68"/>
      <c r="L353" s="68"/>
      <c r="M353" s="68"/>
      <c r="N353" s="2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66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</row>
    <row r="354" spans="2:62" ht="15.75" customHeight="1" x14ac:dyDescent="0.25">
      <c r="B354" s="6"/>
      <c r="C354" s="6"/>
      <c r="D354" s="68"/>
      <c r="E354" s="68"/>
      <c r="F354" s="68"/>
      <c r="G354" s="2"/>
      <c r="H354" s="68"/>
      <c r="I354" s="68"/>
      <c r="J354" s="68"/>
      <c r="K354" s="68"/>
      <c r="L354" s="68"/>
      <c r="M354" s="68"/>
      <c r="N354" s="2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66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</row>
    <row r="355" spans="2:62" ht="15.75" customHeight="1" x14ac:dyDescent="0.25">
      <c r="B355" s="6"/>
      <c r="C355" s="6"/>
      <c r="D355" s="68"/>
      <c r="E355" s="68"/>
      <c r="F355" s="68"/>
      <c r="G355" s="2"/>
      <c r="H355" s="68"/>
      <c r="I355" s="68"/>
      <c r="J355" s="68"/>
      <c r="K355" s="68"/>
      <c r="L355" s="68"/>
      <c r="M355" s="68"/>
      <c r="N355" s="2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66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</row>
    <row r="356" spans="2:62" ht="15.75" customHeight="1" x14ac:dyDescent="0.25">
      <c r="B356" s="6"/>
      <c r="C356" s="6"/>
      <c r="D356" s="68"/>
      <c r="E356" s="68"/>
      <c r="F356" s="68"/>
      <c r="G356" s="2"/>
      <c r="H356" s="68"/>
      <c r="I356" s="68"/>
      <c r="J356" s="68"/>
      <c r="K356" s="68"/>
      <c r="L356" s="68"/>
      <c r="M356" s="68"/>
      <c r="N356" s="2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66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</row>
    <row r="357" spans="2:62" ht="15.75" customHeight="1" x14ac:dyDescent="0.25">
      <c r="B357" s="6"/>
      <c r="C357" s="6"/>
      <c r="D357" s="68"/>
      <c r="E357" s="68"/>
      <c r="F357" s="68"/>
      <c r="G357" s="2"/>
      <c r="H357" s="68"/>
      <c r="I357" s="68"/>
      <c r="J357" s="68"/>
      <c r="K357" s="68"/>
      <c r="L357" s="68"/>
      <c r="M357" s="68"/>
      <c r="N357" s="2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66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</row>
    <row r="358" spans="2:62" ht="15.75" customHeight="1" x14ac:dyDescent="0.25">
      <c r="B358" s="6"/>
      <c r="C358" s="6"/>
      <c r="D358" s="68"/>
      <c r="E358" s="68"/>
      <c r="F358" s="68"/>
      <c r="G358" s="2"/>
      <c r="H358" s="68"/>
      <c r="I358" s="68"/>
      <c r="J358" s="68"/>
      <c r="K358" s="68"/>
      <c r="L358" s="68"/>
      <c r="M358" s="68"/>
      <c r="N358" s="2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66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</row>
    <row r="359" spans="2:62" ht="15.75" customHeight="1" x14ac:dyDescent="0.25">
      <c r="B359" s="6"/>
      <c r="C359" s="6"/>
      <c r="D359" s="68"/>
      <c r="E359" s="68"/>
      <c r="F359" s="68"/>
      <c r="G359" s="2"/>
      <c r="H359" s="68"/>
      <c r="I359" s="68"/>
      <c r="J359" s="68"/>
      <c r="K359" s="68"/>
      <c r="L359" s="68"/>
      <c r="M359" s="68"/>
      <c r="N359" s="2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66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</row>
    <row r="360" spans="2:62" ht="15.75" customHeight="1" x14ac:dyDescent="0.25">
      <c r="B360" s="6"/>
      <c r="C360" s="6"/>
      <c r="D360" s="68"/>
      <c r="E360" s="68"/>
      <c r="F360" s="68"/>
      <c r="G360" s="2"/>
      <c r="H360" s="68"/>
      <c r="I360" s="68"/>
      <c r="J360" s="68"/>
      <c r="K360" s="68"/>
      <c r="L360" s="68"/>
      <c r="M360" s="68"/>
      <c r="N360" s="2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66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</row>
    <row r="361" spans="2:62" ht="15.75" customHeight="1" x14ac:dyDescent="0.25">
      <c r="B361" s="6"/>
      <c r="C361" s="6"/>
      <c r="D361" s="68"/>
      <c r="E361" s="68"/>
      <c r="F361" s="68"/>
      <c r="G361" s="2"/>
      <c r="H361" s="68"/>
      <c r="I361" s="68"/>
      <c r="J361" s="68"/>
      <c r="K361" s="68"/>
      <c r="L361" s="68"/>
      <c r="M361" s="68"/>
      <c r="N361" s="2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66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</row>
    <row r="362" spans="2:62" ht="15.75" customHeight="1" x14ac:dyDescent="0.25">
      <c r="B362" s="6"/>
      <c r="C362" s="6"/>
      <c r="D362" s="68"/>
      <c r="E362" s="68"/>
      <c r="F362" s="68"/>
      <c r="G362" s="2"/>
      <c r="H362" s="68"/>
      <c r="I362" s="68"/>
      <c r="J362" s="68"/>
      <c r="K362" s="68"/>
      <c r="L362" s="68"/>
      <c r="M362" s="68"/>
      <c r="N362" s="2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66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</row>
    <row r="363" spans="2:62" ht="15.75" customHeight="1" x14ac:dyDescent="0.25">
      <c r="B363" s="6"/>
      <c r="C363" s="6"/>
      <c r="D363" s="68"/>
      <c r="E363" s="68"/>
      <c r="F363" s="68"/>
      <c r="G363" s="2"/>
      <c r="H363" s="68"/>
      <c r="I363" s="68"/>
      <c r="J363" s="68"/>
      <c r="K363" s="68"/>
      <c r="L363" s="68"/>
      <c r="M363" s="68"/>
      <c r="N363" s="2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66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</row>
    <row r="364" spans="2:62" ht="15.75" customHeight="1" x14ac:dyDescent="0.25">
      <c r="B364" s="6"/>
      <c r="C364" s="6"/>
      <c r="D364" s="68"/>
      <c r="E364" s="68"/>
      <c r="F364" s="68"/>
      <c r="G364" s="2"/>
      <c r="H364" s="68"/>
      <c r="I364" s="68"/>
      <c r="J364" s="68"/>
      <c r="K364" s="68"/>
      <c r="L364" s="68"/>
      <c r="M364" s="68"/>
      <c r="N364" s="2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66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</row>
    <row r="365" spans="2:62" ht="15.75" customHeight="1" x14ac:dyDescent="0.25">
      <c r="B365" s="6"/>
      <c r="C365" s="6"/>
      <c r="D365" s="68"/>
      <c r="E365" s="68"/>
      <c r="F365" s="68"/>
      <c r="G365" s="2"/>
      <c r="H365" s="68"/>
      <c r="I365" s="68"/>
      <c r="J365" s="68"/>
      <c r="K365" s="68"/>
      <c r="L365" s="68"/>
      <c r="M365" s="68"/>
      <c r="N365" s="2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66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</row>
    <row r="366" spans="2:62" ht="15.75" customHeight="1" x14ac:dyDescent="0.25">
      <c r="B366" s="6"/>
      <c r="C366" s="6"/>
      <c r="D366" s="68"/>
      <c r="E366" s="68"/>
      <c r="F366" s="68"/>
      <c r="G366" s="2"/>
      <c r="H366" s="68"/>
      <c r="I366" s="68"/>
      <c r="J366" s="68"/>
      <c r="K366" s="68"/>
      <c r="L366" s="68"/>
      <c r="M366" s="68"/>
      <c r="N366" s="2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66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</row>
    <row r="367" spans="2:62" ht="15.75" customHeight="1" x14ac:dyDescent="0.25">
      <c r="B367" s="6"/>
      <c r="C367" s="6"/>
      <c r="D367" s="68"/>
      <c r="E367" s="68"/>
      <c r="F367" s="68"/>
      <c r="G367" s="2"/>
      <c r="H367" s="68"/>
      <c r="I367" s="68"/>
      <c r="J367" s="68"/>
      <c r="K367" s="68"/>
      <c r="L367" s="68"/>
      <c r="M367" s="68"/>
      <c r="N367" s="2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66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</row>
    <row r="368" spans="2:62" ht="15.75" customHeight="1" x14ac:dyDescent="0.25">
      <c r="B368" s="6"/>
      <c r="C368" s="6"/>
      <c r="D368" s="68"/>
      <c r="E368" s="68"/>
      <c r="F368" s="68"/>
      <c r="G368" s="2"/>
      <c r="H368" s="68"/>
      <c r="I368" s="68"/>
      <c r="J368" s="68"/>
      <c r="K368" s="68"/>
      <c r="L368" s="68"/>
      <c r="M368" s="68"/>
      <c r="N368" s="2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66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</row>
    <row r="369" spans="2:62" ht="15.75" customHeight="1" x14ac:dyDescent="0.25">
      <c r="B369" s="6"/>
      <c r="C369" s="6"/>
      <c r="D369" s="68"/>
      <c r="E369" s="68"/>
      <c r="F369" s="68"/>
      <c r="G369" s="2"/>
      <c r="H369" s="68"/>
      <c r="I369" s="68"/>
      <c r="J369" s="68"/>
      <c r="K369" s="68"/>
      <c r="L369" s="68"/>
      <c r="M369" s="68"/>
      <c r="N369" s="2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66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</row>
    <row r="370" spans="2:62" ht="15.75" customHeight="1" x14ac:dyDescent="0.25">
      <c r="B370" s="6"/>
      <c r="C370" s="6"/>
      <c r="D370" s="68"/>
      <c r="E370" s="68"/>
      <c r="F370" s="68"/>
      <c r="G370" s="2"/>
      <c r="H370" s="68"/>
      <c r="I370" s="68"/>
      <c r="J370" s="68"/>
      <c r="K370" s="68"/>
      <c r="L370" s="68"/>
      <c r="M370" s="68"/>
      <c r="N370" s="2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66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</row>
    <row r="371" spans="2:62" ht="15.75" customHeight="1" x14ac:dyDescent="0.25">
      <c r="B371" s="6"/>
      <c r="C371" s="6"/>
      <c r="D371" s="68"/>
      <c r="E371" s="68"/>
      <c r="F371" s="68"/>
      <c r="G371" s="2"/>
      <c r="H371" s="68"/>
      <c r="I371" s="68"/>
      <c r="J371" s="68"/>
      <c r="K371" s="68"/>
      <c r="L371" s="68"/>
      <c r="M371" s="68"/>
      <c r="N371" s="2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66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</row>
    <row r="372" spans="2:62" ht="15.75" customHeight="1" x14ac:dyDescent="0.25">
      <c r="B372" s="6"/>
      <c r="C372" s="6"/>
      <c r="D372" s="68"/>
      <c r="E372" s="68"/>
      <c r="F372" s="68"/>
      <c r="G372" s="2"/>
      <c r="H372" s="68"/>
      <c r="I372" s="68"/>
      <c r="J372" s="68"/>
      <c r="K372" s="68"/>
      <c r="L372" s="68"/>
      <c r="M372" s="68"/>
      <c r="N372" s="2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66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</row>
    <row r="373" spans="2:62" ht="15.75" customHeight="1" x14ac:dyDescent="0.25">
      <c r="B373" s="6"/>
      <c r="C373" s="6"/>
      <c r="D373" s="68"/>
      <c r="E373" s="68"/>
      <c r="F373" s="68"/>
      <c r="G373" s="2"/>
      <c r="H373" s="68"/>
      <c r="I373" s="68"/>
      <c r="J373" s="68"/>
      <c r="K373" s="68"/>
      <c r="L373" s="68"/>
      <c r="M373" s="68"/>
      <c r="N373" s="2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66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</row>
    <row r="374" spans="2:62" ht="15.75" customHeight="1" x14ac:dyDescent="0.25">
      <c r="B374" s="6"/>
      <c r="C374" s="6"/>
      <c r="D374" s="68"/>
      <c r="E374" s="68"/>
      <c r="F374" s="68"/>
      <c r="G374" s="2"/>
      <c r="H374" s="68"/>
      <c r="I374" s="68"/>
      <c r="J374" s="68"/>
      <c r="K374" s="68"/>
      <c r="L374" s="68"/>
      <c r="M374" s="68"/>
      <c r="N374" s="2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66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</row>
    <row r="375" spans="2:62" ht="15.75" customHeight="1" x14ac:dyDescent="0.25">
      <c r="B375" s="6"/>
      <c r="C375" s="6"/>
      <c r="D375" s="68"/>
      <c r="E375" s="68"/>
      <c r="F375" s="68"/>
      <c r="G375" s="2"/>
      <c r="H375" s="68"/>
      <c r="I375" s="68"/>
      <c r="J375" s="68"/>
      <c r="K375" s="68"/>
      <c r="L375" s="68"/>
      <c r="M375" s="68"/>
      <c r="N375" s="2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66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</row>
    <row r="376" spans="2:62" ht="15.75" customHeight="1" x14ac:dyDescent="0.25">
      <c r="B376" s="6"/>
      <c r="C376" s="6"/>
      <c r="D376" s="68"/>
      <c r="E376" s="68"/>
      <c r="F376" s="68"/>
      <c r="G376" s="2"/>
      <c r="H376" s="68"/>
      <c r="I376" s="68"/>
      <c r="J376" s="68"/>
      <c r="K376" s="68"/>
      <c r="L376" s="68"/>
      <c r="M376" s="68"/>
      <c r="N376" s="2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66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</row>
    <row r="377" spans="2:62" ht="15.75" customHeight="1" x14ac:dyDescent="0.25">
      <c r="B377" s="6"/>
      <c r="C377" s="6"/>
      <c r="D377" s="68"/>
      <c r="E377" s="68"/>
      <c r="F377" s="68"/>
      <c r="G377" s="2"/>
      <c r="H377" s="68"/>
      <c r="I377" s="68"/>
      <c r="J377" s="68"/>
      <c r="K377" s="68"/>
      <c r="L377" s="68"/>
      <c r="M377" s="68"/>
      <c r="N377" s="2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66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</row>
    <row r="378" spans="2:62" ht="15.75" customHeight="1" x14ac:dyDescent="0.25">
      <c r="B378" s="6"/>
      <c r="C378" s="6"/>
      <c r="D378" s="68"/>
      <c r="E378" s="68"/>
      <c r="F378" s="68"/>
      <c r="G378" s="2"/>
      <c r="H378" s="68"/>
      <c r="I378" s="68"/>
      <c r="J378" s="68"/>
      <c r="K378" s="68"/>
      <c r="L378" s="68"/>
      <c r="M378" s="68"/>
      <c r="N378" s="2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66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</row>
    <row r="379" spans="2:62" ht="15.75" customHeight="1" x14ac:dyDescent="0.25">
      <c r="B379" s="6"/>
      <c r="C379" s="6"/>
      <c r="D379" s="68"/>
      <c r="E379" s="68"/>
      <c r="F379" s="68"/>
      <c r="G379" s="2"/>
      <c r="H379" s="68"/>
      <c r="I379" s="68"/>
      <c r="J379" s="68"/>
      <c r="K379" s="68"/>
      <c r="L379" s="68"/>
      <c r="M379" s="68"/>
      <c r="N379" s="2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66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</row>
    <row r="380" spans="2:62" ht="15.75" customHeight="1" x14ac:dyDescent="0.25">
      <c r="B380" s="6"/>
      <c r="C380" s="6"/>
      <c r="D380" s="68"/>
      <c r="E380" s="68"/>
      <c r="F380" s="68"/>
      <c r="G380" s="2"/>
      <c r="H380" s="68"/>
      <c r="I380" s="68"/>
      <c r="J380" s="68"/>
      <c r="K380" s="68"/>
      <c r="L380" s="68"/>
      <c r="M380" s="68"/>
      <c r="N380" s="2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66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</row>
    <row r="381" spans="2:62" ht="15.75" customHeight="1" x14ac:dyDescent="0.25">
      <c r="B381" s="6"/>
      <c r="C381" s="6"/>
      <c r="D381" s="68"/>
      <c r="E381" s="68"/>
      <c r="F381" s="68"/>
      <c r="G381" s="2"/>
      <c r="H381" s="68"/>
      <c r="I381" s="68"/>
      <c r="J381" s="68"/>
      <c r="K381" s="68"/>
      <c r="L381" s="68"/>
      <c r="M381" s="68"/>
      <c r="N381" s="2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66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</row>
    <row r="382" spans="2:62" ht="15.75" customHeight="1" x14ac:dyDescent="0.25">
      <c r="B382" s="6"/>
      <c r="C382" s="6"/>
      <c r="D382" s="68"/>
      <c r="E382" s="68"/>
      <c r="F382" s="68"/>
      <c r="G382" s="2"/>
      <c r="H382" s="68"/>
      <c r="I382" s="68"/>
      <c r="J382" s="68"/>
      <c r="K382" s="68"/>
      <c r="L382" s="68"/>
      <c r="M382" s="68"/>
      <c r="N382" s="2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66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</row>
    <row r="383" spans="2:62" ht="15.75" customHeight="1" x14ac:dyDescent="0.25">
      <c r="B383" s="6"/>
      <c r="C383" s="6"/>
      <c r="D383" s="68"/>
      <c r="E383" s="68"/>
      <c r="F383" s="68"/>
      <c r="G383" s="2"/>
      <c r="H383" s="68"/>
      <c r="I383" s="68"/>
      <c r="J383" s="68"/>
      <c r="K383" s="68"/>
      <c r="L383" s="68"/>
      <c r="M383" s="68"/>
      <c r="N383" s="2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66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</row>
    <row r="384" spans="2:62" ht="15.75" customHeight="1" x14ac:dyDescent="0.25">
      <c r="B384" s="6"/>
      <c r="C384" s="6"/>
      <c r="D384" s="68"/>
      <c r="E384" s="68"/>
      <c r="F384" s="68"/>
      <c r="G384" s="2"/>
      <c r="H384" s="68"/>
      <c r="I384" s="68"/>
      <c r="J384" s="68"/>
      <c r="K384" s="68"/>
      <c r="L384" s="68"/>
      <c r="M384" s="68"/>
      <c r="N384" s="2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66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</row>
    <row r="385" spans="2:62" ht="15.75" customHeight="1" x14ac:dyDescent="0.25">
      <c r="B385" s="6"/>
      <c r="C385" s="6"/>
      <c r="D385" s="68"/>
      <c r="E385" s="68"/>
      <c r="F385" s="68"/>
      <c r="G385" s="2"/>
      <c r="H385" s="68"/>
      <c r="I385" s="68"/>
      <c r="J385" s="68"/>
      <c r="K385" s="68"/>
      <c r="L385" s="68"/>
      <c r="M385" s="68"/>
      <c r="N385" s="2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66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</row>
    <row r="386" spans="2:62" ht="15.75" customHeight="1" x14ac:dyDescent="0.25">
      <c r="B386" s="6"/>
      <c r="C386" s="6"/>
      <c r="D386" s="68"/>
      <c r="E386" s="68"/>
      <c r="F386" s="68"/>
      <c r="G386" s="2"/>
      <c r="H386" s="68"/>
      <c r="I386" s="68"/>
      <c r="J386" s="68"/>
      <c r="K386" s="68"/>
      <c r="L386" s="68"/>
      <c r="M386" s="68"/>
      <c r="N386" s="2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66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</row>
    <row r="387" spans="2:62" ht="15.75" customHeight="1" x14ac:dyDescent="0.25">
      <c r="B387" s="6"/>
      <c r="C387" s="6"/>
      <c r="D387" s="68"/>
      <c r="E387" s="68"/>
      <c r="F387" s="68"/>
      <c r="G387" s="2"/>
      <c r="H387" s="68"/>
      <c r="I387" s="68"/>
      <c r="J387" s="68"/>
      <c r="K387" s="68"/>
      <c r="L387" s="68"/>
      <c r="M387" s="68"/>
      <c r="N387" s="2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66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</row>
    <row r="388" spans="2:62" ht="15.75" customHeight="1" x14ac:dyDescent="0.25">
      <c r="B388" s="6"/>
      <c r="C388" s="6"/>
      <c r="D388" s="68"/>
      <c r="E388" s="68"/>
      <c r="F388" s="68"/>
      <c r="G388" s="2"/>
      <c r="H388" s="68"/>
      <c r="I388" s="68"/>
      <c r="J388" s="68"/>
      <c r="K388" s="68"/>
      <c r="L388" s="68"/>
      <c r="M388" s="68"/>
      <c r="N388" s="2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66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</row>
    <row r="389" spans="2:62" ht="15.75" customHeight="1" x14ac:dyDescent="0.25">
      <c r="B389" s="6"/>
      <c r="C389" s="6"/>
      <c r="D389" s="68"/>
      <c r="E389" s="68"/>
      <c r="F389" s="68"/>
      <c r="G389" s="2"/>
      <c r="H389" s="68"/>
      <c r="I389" s="68"/>
      <c r="J389" s="68"/>
      <c r="K389" s="68"/>
      <c r="L389" s="68"/>
      <c r="M389" s="68"/>
      <c r="N389" s="2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66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</row>
    <row r="390" spans="2:62" ht="15.75" customHeight="1" x14ac:dyDescent="0.25">
      <c r="B390" s="6"/>
      <c r="C390" s="6"/>
      <c r="D390" s="68"/>
      <c r="E390" s="68"/>
      <c r="F390" s="68"/>
      <c r="G390" s="2"/>
      <c r="H390" s="68"/>
      <c r="I390" s="68"/>
      <c r="J390" s="68"/>
      <c r="K390" s="68"/>
      <c r="L390" s="68"/>
      <c r="M390" s="68"/>
      <c r="N390" s="2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66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</row>
    <row r="391" spans="2:62" ht="15.75" customHeight="1" x14ac:dyDescent="0.25">
      <c r="B391" s="6"/>
      <c r="C391" s="6"/>
      <c r="D391" s="68"/>
      <c r="E391" s="68"/>
      <c r="F391" s="68"/>
      <c r="G391" s="2"/>
      <c r="H391" s="68"/>
      <c r="I391" s="68"/>
      <c r="J391" s="68"/>
      <c r="K391" s="68"/>
      <c r="L391" s="68"/>
      <c r="M391" s="68"/>
      <c r="N391" s="2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66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</row>
    <row r="392" spans="2:62" ht="15.75" customHeight="1" x14ac:dyDescent="0.25">
      <c r="B392" s="6"/>
      <c r="C392" s="6"/>
      <c r="D392" s="68"/>
      <c r="E392" s="68"/>
      <c r="F392" s="68"/>
      <c r="G392" s="2"/>
      <c r="H392" s="68"/>
      <c r="I392" s="68"/>
      <c r="J392" s="68"/>
      <c r="K392" s="68"/>
      <c r="L392" s="68"/>
      <c r="M392" s="68"/>
      <c r="N392" s="2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66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</row>
    <row r="393" spans="2:62" ht="15.75" customHeight="1" x14ac:dyDescent="0.25">
      <c r="B393" s="6"/>
      <c r="C393" s="6"/>
      <c r="D393" s="68"/>
      <c r="E393" s="68"/>
      <c r="F393" s="68"/>
      <c r="G393" s="2"/>
      <c r="H393" s="68"/>
      <c r="I393" s="68"/>
      <c r="J393" s="68"/>
      <c r="K393" s="68"/>
      <c r="L393" s="68"/>
      <c r="M393" s="68"/>
      <c r="N393" s="2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66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</row>
    <row r="394" spans="2:62" ht="15.75" customHeight="1" x14ac:dyDescent="0.25">
      <c r="B394" s="6"/>
      <c r="C394" s="6"/>
      <c r="D394" s="68"/>
      <c r="E394" s="68"/>
      <c r="F394" s="68"/>
      <c r="G394" s="2"/>
      <c r="H394" s="68"/>
      <c r="I394" s="68"/>
      <c r="J394" s="68"/>
      <c r="K394" s="68"/>
      <c r="L394" s="68"/>
      <c r="M394" s="68"/>
      <c r="N394" s="2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66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</row>
    <row r="395" spans="2:62" ht="15.75" customHeight="1" x14ac:dyDescent="0.25">
      <c r="B395" s="6"/>
      <c r="C395" s="6"/>
      <c r="D395" s="68"/>
      <c r="E395" s="68"/>
      <c r="F395" s="68"/>
      <c r="G395" s="2"/>
      <c r="H395" s="68"/>
      <c r="I395" s="68"/>
      <c r="J395" s="68"/>
      <c r="K395" s="68"/>
      <c r="L395" s="68"/>
      <c r="M395" s="68"/>
      <c r="N395" s="2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66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</row>
    <row r="396" spans="2:62" ht="15.75" customHeight="1" x14ac:dyDescent="0.25">
      <c r="B396" s="6"/>
      <c r="C396" s="6"/>
      <c r="D396" s="68"/>
      <c r="E396" s="68"/>
      <c r="F396" s="68"/>
      <c r="G396" s="2"/>
      <c r="H396" s="68"/>
      <c r="I396" s="68"/>
      <c r="J396" s="68"/>
      <c r="K396" s="68"/>
      <c r="L396" s="68"/>
      <c r="M396" s="68"/>
      <c r="N396" s="2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66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</row>
    <row r="397" spans="2:62" ht="15.75" customHeight="1" x14ac:dyDescent="0.25">
      <c r="B397" s="6"/>
      <c r="C397" s="6"/>
      <c r="D397" s="68"/>
      <c r="E397" s="68"/>
      <c r="F397" s="68"/>
      <c r="G397" s="2"/>
      <c r="H397" s="68"/>
      <c r="I397" s="68"/>
      <c r="J397" s="68"/>
      <c r="K397" s="68"/>
      <c r="L397" s="68"/>
      <c r="M397" s="68"/>
      <c r="N397" s="2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66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</row>
    <row r="398" spans="2:62" ht="15.75" customHeight="1" x14ac:dyDescent="0.25">
      <c r="B398" s="6"/>
      <c r="C398" s="6"/>
      <c r="D398" s="68"/>
      <c r="E398" s="68"/>
      <c r="F398" s="68"/>
      <c r="G398" s="2"/>
      <c r="H398" s="68"/>
      <c r="I398" s="68"/>
      <c r="J398" s="68"/>
      <c r="K398" s="68"/>
      <c r="L398" s="68"/>
      <c r="M398" s="68"/>
      <c r="N398" s="2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66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</row>
    <row r="399" spans="2:62" ht="15.75" customHeight="1" x14ac:dyDescent="0.25">
      <c r="B399" s="6"/>
      <c r="C399" s="6"/>
      <c r="D399" s="68"/>
      <c r="E399" s="68"/>
      <c r="F399" s="68"/>
      <c r="G399" s="2"/>
      <c r="H399" s="68"/>
      <c r="I399" s="68"/>
      <c r="J399" s="68"/>
      <c r="K399" s="68"/>
      <c r="L399" s="68"/>
      <c r="M399" s="68"/>
      <c r="N399" s="2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66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</row>
    <row r="400" spans="2:62" ht="15.75" customHeight="1" x14ac:dyDescent="0.25">
      <c r="B400" s="6"/>
      <c r="C400" s="6"/>
      <c r="D400" s="68"/>
      <c r="E400" s="68"/>
      <c r="F400" s="68"/>
      <c r="G400" s="2"/>
      <c r="H400" s="68"/>
      <c r="I400" s="68"/>
      <c r="J400" s="68"/>
      <c r="K400" s="68"/>
      <c r="L400" s="68"/>
      <c r="M400" s="68"/>
      <c r="N400" s="2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66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</row>
    <row r="401" spans="2:62" ht="15.75" customHeight="1" x14ac:dyDescent="0.25">
      <c r="B401" s="6"/>
      <c r="C401" s="6"/>
      <c r="D401" s="68"/>
      <c r="E401" s="68"/>
      <c r="F401" s="68"/>
      <c r="G401" s="2"/>
      <c r="H401" s="68"/>
      <c r="I401" s="68"/>
      <c r="J401" s="68"/>
      <c r="K401" s="68"/>
      <c r="L401" s="68"/>
      <c r="M401" s="68"/>
      <c r="N401" s="2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66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</row>
    <row r="402" spans="2:62" ht="15.75" customHeight="1" x14ac:dyDescent="0.25">
      <c r="B402" s="6"/>
      <c r="C402" s="6"/>
      <c r="D402" s="68"/>
      <c r="E402" s="68"/>
      <c r="F402" s="68"/>
      <c r="G402" s="2"/>
      <c r="H402" s="68"/>
      <c r="I402" s="68"/>
      <c r="J402" s="68"/>
      <c r="K402" s="68"/>
      <c r="L402" s="68"/>
      <c r="M402" s="68"/>
      <c r="N402" s="2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66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</row>
    <row r="403" spans="2:62" ht="15.75" customHeight="1" x14ac:dyDescent="0.25">
      <c r="B403" s="6"/>
      <c r="C403" s="6"/>
      <c r="D403" s="68"/>
      <c r="E403" s="68"/>
      <c r="F403" s="68"/>
      <c r="G403" s="2"/>
      <c r="H403" s="68"/>
      <c r="I403" s="68"/>
      <c r="J403" s="68"/>
      <c r="K403" s="68"/>
      <c r="L403" s="68"/>
      <c r="M403" s="68"/>
      <c r="N403" s="2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66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</row>
    <row r="404" spans="2:62" ht="15.75" customHeight="1" x14ac:dyDescent="0.25">
      <c r="B404" s="6"/>
      <c r="C404" s="6"/>
      <c r="D404" s="68"/>
      <c r="E404" s="68"/>
      <c r="F404" s="68"/>
      <c r="G404" s="2"/>
      <c r="H404" s="68"/>
      <c r="I404" s="68"/>
      <c r="J404" s="68"/>
      <c r="K404" s="68"/>
      <c r="L404" s="68"/>
      <c r="M404" s="68"/>
      <c r="N404" s="2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66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</row>
    <row r="405" spans="2:62" ht="15.75" customHeight="1" x14ac:dyDescent="0.25">
      <c r="B405" s="6"/>
      <c r="C405" s="6"/>
      <c r="D405" s="68"/>
      <c r="E405" s="68"/>
      <c r="F405" s="68"/>
      <c r="G405" s="2"/>
      <c r="H405" s="68"/>
      <c r="I405" s="68"/>
      <c r="J405" s="68"/>
      <c r="K405" s="68"/>
      <c r="L405" s="68"/>
      <c r="M405" s="68"/>
      <c r="N405" s="2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66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</row>
    <row r="406" spans="2:62" ht="15.75" customHeight="1" x14ac:dyDescent="0.25">
      <c r="B406" s="6"/>
      <c r="C406" s="6"/>
      <c r="D406" s="68"/>
      <c r="E406" s="68"/>
      <c r="F406" s="68"/>
      <c r="G406" s="2"/>
      <c r="H406" s="68"/>
      <c r="I406" s="68"/>
      <c r="J406" s="68"/>
      <c r="K406" s="68"/>
      <c r="L406" s="68"/>
      <c r="M406" s="68"/>
      <c r="N406" s="2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66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</row>
    <row r="407" spans="2:62" ht="15.75" customHeight="1" x14ac:dyDescent="0.25">
      <c r="B407" s="6"/>
      <c r="C407" s="6"/>
      <c r="D407" s="68"/>
      <c r="E407" s="68"/>
      <c r="F407" s="68"/>
      <c r="G407" s="2"/>
      <c r="H407" s="68"/>
      <c r="I407" s="68"/>
      <c r="J407" s="68"/>
      <c r="K407" s="68"/>
      <c r="L407" s="68"/>
      <c r="M407" s="68"/>
      <c r="N407" s="2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66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</row>
    <row r="408" spans="2:62" ht="15.75" customHeight="1" x14ac:dyDescent="0.25">
      <c r="B408" s="6"/>
      <c r="C408" s="6"/>
      <c r="D408" s="68"/>
      <c r="E408" s="68"/>
      <c r="F408" s="68"/>
      <c r="G408" s="2"/>
      <c r="H408" s="68"/>
      <c r="I408" s="68"/>
      <c r="J408" s="68"/>
      <c r="K408" s="68"/>
      <c r="L408" s="68"/>
      <c r="M408" s="68"/>
      <c r="N408" s="2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66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</row>
    <row r="409" spans="2:62" ht="15.75" customHeight="1" x14ac:dyDescent="0.25">
      <c r="B409" s="6"/>
      <c r="C409" s="6"/>
      <c r="D409" s="68"/>
      <c r="E409" s="68"/>
      <c r="F409" s="68"/>
      <c r="G409" s="2"/>
      <c r="H409" s="68"/>
      <c r="I409" s="68"/>
      <c r="J409" s="68"/>
      <c r="K409" s="68"/>
      <c r="L409" s="68"/>
      <c r="M409" s="68"/>
      <c r="N409" s="2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66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</row>
    <row r="410" spans="2:62" ht="15.75" customHeight="1" x14ac:dyDescent="0.25">
      <c r="B410" s="6"/>
      <c r="C410" s="6"/>
      <c r="D410" s="68"/>
      <c r="E410" s="68"/>
      <c r="F410" s="68"/>
      <c r="G410" s="2"/>
      <c r="H410" s="68"/>
      <c r="I410" s="68"/>
      <c r="J410" s="68"/>
      <c r="K410" s="68"/>
      <c r="L410" s="68"/>
      <c r="M410" s="68"/>
      <c r="N410" s="2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66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</row>
    <row r="411" spans="2:62" ht="15.75" customHeight="1" x14ac:dyDescent="0.25">
      <c r="B411" s="6"/>
      <c r="C411" s="6"/>
      <c r="D411" s="68"/>
      <c r="E411" s="68"/>
      <c r="F411" s="68"/>
      <c r="G411" s="2"/>
      <c r="H411" s="68"/>
      <c r="I411" s="68"/>
      <c r="J411" s="68"/>
      <c r="K411" s="68"/>
      <c r="L411" s="68"/>
      <c r="M411" s="68"/>
      <c r="N411" s="2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66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</row>
    <row r="412" spans="2:62" ht="15.75" customHeight="1" x14ac:dyDescent="0.25">
      <c r="B412" s="6"/>
      <c r="C412" s="6"/>
      <c r="D412" s="68"/>
      <c r="E412" s="68"/>
      <c r="F412" s="68"/>
      <c r="G412" s="2"/>
      <c r="H412" s="68"/>
      <c r="I412" s="68"/>
      <c r="J412" s="68"/>
      <c r="K412" s="68"/>
      <c r="L412" s="68"/>
      <c r="M412" s="68"/>
      <c r="N412" s="2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66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</row>
    <row r="413" spans="2:62" ht="15.75" customHeight="1" x14ac:dyDescent="0.25">
      <c r="B413" s="6"/>
      <c r="C413" s="6"/>
      <c r="D413" s="68"/>
      <c r="E413" s="68"/>
      <c r="F413" s="68"/>
      <c r="G413" s="2"/>
      <c r="H413" s="68"/>
      <c r="I413" s="68"/>
      <c r="J413" s="68"/>
      <c r="K413" s="68"/>
      <c r="L413" s="68"/>
      <c r="M413" s="68"/>
      <c r="N413" s="2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66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</row>
    <row r="414" spans="2:62" ht="15.75" customHeight="1" x14ac:dyDescent="0.25">
      <c r="B414" s="6"/>
      <c r="C414" s="6"/>
      <c r="D414" s="68"/>
      <c r="E414" s="68"/>
      <c r="F414" s="68"/>
      <c r="G414" s="2"/>
      <c r="H414" s="68"/>
      <c r="I414" s="68"/>
      <c r="J414" s="68"/>
      <c r="K414" s="68"/>
      <c r="L414" s="68"/>
      <c r="M414" s="68"/>
      <c r="N414" s="2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66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</row>
    <row r="415" spans="2:62" ht="15.75" customHeight="1" x14ac:dyDescent="0.25">
      <c r="B415" s="6"/>
      <c r="C415" s="6"/>
      <c r="D415" s="68"/>
      <c r="E415" s="68"/>
      <c r="F415" s="68"/>
      <c r="G415" s="2"/>
      <c r="H415" s="68"/>
      <c r="I415" s="68"/>
      <c r="J415" s="68"/>
      <c r="K415" s="68"/>
      <c r="L415" s="68"/>
      <c r="M415" s="68"/>
      <c r="N415" s="2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66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</row>
    <row r="416" spans="2:62" ht="15.75" customHeight="1" x14ac:dyDescent="0.25">
      <c r="B416" s="6"/>
      <c r="C416" s="6"/>
      <c r="D416" s="68"/>
      <c r="E416" s="68"/>
      <c r="F416" s="68"/>
      <c r="G416" s="2"/>
      <c r="H416" s="68"/>
      <c r="I416" s="68"/>
      <c r="J416" s="68"/>
      <c r="K416" s="68"/>
      <c r="L416" s="68"/>
      <c r="M416" s="68"/>
      <c r="N416" s="2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66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</row>
    <row r="417" spans="2:62" ht="15.75" customHeight="1" x14ac:dyDescent="0.25">
      <c r="B417" s="6"/>
      <c r="C417" s="6"/>
      <c r="D417" s="68"/>
      <c r="E417" s="68"/>
      <c r="F417" s="68"/>
      <c r="G417" s="2"/>
      <c r="H417" s="68"/>
      <c r="I417" s="68"/>
      <c r="J417" s="68"/>
      <c r="K417" s="68"/>
      <c r="L417" s="68"/>
      <c r="M417" s="68"/>
      <c r="N417" s="2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66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</row>
    <row r="418" spans="2:62" ht="15.75" customHeight="1" x14ac:dyDescent="0.25">
      <c r="B418" s="6"/>
      <c r="C418" s="6"/>
      <c r="D418" s="68"/>
      <c r="E418" s="68"/>
      <c r="F418" s="68"/>
      <c r="G418" s="2"/>
      <c r="H418" s="68"/>
      <c r="I418" s="68"/>
      <c r="J418" s="68"/>
      <c r="K418" s="68"/>
      <c r="L418" s="68"/>
      <c r="M418" s="68"/>
      <c r="N418" s="2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66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</row>
    <row r="419" spans="2:62" ht="15.75" customHeight="1" x14ac:dyDescent="0.25">
      <c r="B419" s="6"/>
      <c r="C419" s="6"/>
      <c r="D419" s="68"/>
      <c r="E419" s="68"/>
      <c r="F419" s="68"/>
      <c r="G419" s="2"/>
      <c r="H419" s="68"/>
      <c r="I419" s="68"/>
      <c r="J419" s="68"/>
      <c r="K419" s="68"/>
      <c r="L419" s="68"/>
      <c r="M419" s="68"/>
      <c r="N419" s="2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66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</row>
    <row r="420" spans="2:62" ht="15.75" customHeight="1" x14ac:dyDescent="0.25">
      <c r="B420" s="6"/>
      <c r="C420" s="6"/>
      <c r="D420" s="68"/>
      <c r="E420" s="68"/>
      <c r="F420" s="68"/>
      <c r="G420" s="2"/>
      <c r="H420" s="68"/>
      <c r="I420" s="68"/>
      <c r="J420" s="68"/>
      <c r="K420" s="68"/>
      <c r="L420" s="68"/>
      <c r="M420" s="68"/>
      <c r="N420" s="2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66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</row>
    <row r="421" spans="2:62" ht="15.75" customHeight="1" x14ac:dyDescent="0.25">
      <c r="B421" s="6"/>
      <c r="C421" s="6"/>
      <c r="D421" s="68"/>
      <c r="E421" s="68"/>
      <c r="F421" s="68"/>
      <c r="G421" s="2"/>
      <c r="H421" s="68"/>
      <c r="I421" s="68"/>
      <c r="J421" s="68"/>
      <c r="K421" s="68"/>
      <c r="L421" s="68"/>
      <c r="M421" s="68"/>
      <c r="N421" s="2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66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</row>
    <row r="422" spans="2:62" ht="15.75" customHeight="1" x14ac:dyDescent="0.25">
      <c r="B422" s="6"/>
      <c r="C422" s="6"/>
      <c r="D422" s="68"/>
      <c r="E422" s="68"/>
      <c r="F422" s="68"/>
      <c r="G422" s="2"/>
      <c r="H422" s="68"/>
      <c r="I422" s="68"/>
      <c r="J422" s="68"/>
      <c r="K422" s="68"/>
      <c r="L422" s="68"/>
      <c r="M422" s="68"/>
      <c r="N422" s="2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66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</row>
    <row r="423" spans="2:62" ht="15.75" customHeight="1" x14ac:dyDescent="0.25">
      <c r="B423" s="6"/>
      <c r="C423" s="6"/>
      <c r="D423" s="68"/>
      <c r="E423" s="68"/>
      <c r="F423" s="68"/>
      <c r="G423" s="2"/>
      <c r="H423" s="68"/>
      <c r="I423" s="68"/>
      <c r="J423" s="68"/>
      <c r="K423" s="68"/>
      <c r="L423" s="68"/>
      <c r="M423" s="68"/>
      <c r="N423" s="2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66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</row>
    <row r="424" spans="2:62" ht="15.75" customHeight="1" x14ac:dyDescent="0.25">
      <c r="B424" s="6"/>
      <c r="C424" s="6"/>
      <c r="D424" s="68"/>
      <c r="E424" s="68"/>
      <c r="F424" s="68"/>
      <c r="G424" s="2"/>
      <c r="H424" s="68"/>
      <c r="I424" s="68"/>
      <c r="J424" s="68"/>
      <c r="K424" s="68"/>
      <c r="L424" s="68"/>
      <c r="M424" s="68"/>
      <c r="N424" s="2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66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</row>
    <row r="425" spans="2:62" ht="15.75" customHeight="1" x14ac:dyDescent="0.25">
      <c r="B425" s="6"/>
      <c r="C425" s="6"/>
      <c r="D425" s="68"/>
      <c r="E425" s="68"/>
      <c r="F425" s="68"/>
      <c r="G425" s="2"/>
      <c r="H425" s="68"/>
      <c r="I425" s="68"/>
      <c r="J425" s="68"/>
      <c r="K425" s="68"/>
      <c r="L425" s="68"/>
      <c r="M425" s="68"/>
      <c r="N425" s="2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66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</row>
    <row r="426" spans="2:62" ht="15.75" customHeight="1" x14ac:dyDescent="0.25">
      <c r="B426" s="6"/>
      <c r="C426" s="6"/>
      <c r="D426" s="68"/>
      <c r="E426" s="68"/>
      <c r="F426" s="68"/>
      <c r="G426" s="2"/>
      <c r="H426" s="68"/>
      <c r="I426" s="68"/>
      <c r="J426" s="68"/>
      <c r="K426" s="68"/>
      <c r="L426" s="68"/>
      <c r="M426" s="68"/>
      <c r="N426" s="2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66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</row>
    <row r="427" spans="2:62" ht="15.75" customHeight="1" x14ac:dyDescent="0.25">
      <c r="B427" s="6"/>
      <c r="C427" s="6"/>
      <c r="D427" s="68"/>
      <c r="E427" s="68"/>
      <c r="F427" s="68"/>
      <c r="G427" s="2"/>
      <c r="H427" s="68"/>
      <c r="I427" s="68"/>
      <c r="J427" s="68"/>
      <c r="K427" s="68"/>
      <c r="L427" s="68"/>
      <c r="M427" s="68"/>
      <c r="N427" s="2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66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</row>
    <row r="428" spans="2:62" ht="15.75" customHeight="1" x14ac:dyDescent="0.25">
      <c r="B428" s="6"/>
      <c r="C428" s="6"/>
      <c r="D428" s="68"/>
      <c r="E428" s="68"/>
      <c r="F428" s="68"/>
      <c r="G428" s="2"/>
      <c r="H428" s="68"/>
      <c r="I428" s="68"/>
      <c r="J428" s="68"/>
      <c r="K428" s="68"/>
      <c r="L428" s="68"/>
      <c r="M428" s="68"/>
      <c r="N428" s="2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66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</row>
    <row r="429" spans="2:62" ht="15.75" customHeight="1" x14ac:dyDescent="0.25">
      <c r="B429" s="6"/>
      <c r="C429" s="6"/>
      <c r="D429" s="68"/>
      <c r="E429" s="68"/>
      <c r="F429" s="68"/>
      <c r="G429" s="2"/>
      <c r="H429" s="68"/>
      <c r="I429" s="68"/>
      <c r="J429" s="68"/>
      <c r="K429" s="68"/>
      <c r="L429" s="68"/>
      <c r="M429" s="68"/>
      <c r="N429" s="2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66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</row>
    <row r="430" spans="2:62" ht="15.75" customHeight="1" x14ac:dyDescent="0.25">
      <c r="B430" s="6"/>
      <c r="C430" s="6"/>
      <c r="D430" s="68"/>
      <c r="E430" s="68"/>
      <c r="F430" s="68"/>
      <c r="G430" s="2"/>
      <c r="H430" s="68"/>
      <c r="I430" s="68"/>
      <c r="J430" s="68"/>
      <c r="K430" s="68"/>
      <c r="L430" s="68"/>
      <c r="M430" s="68"/>
      <c r="N430" s="2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66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</row>
    <row r="431" spans="2:62" ht="15.75" customHeight="1" x14ac:dyDescent="0.25">
      <c r="B431" s="6"/>
      <c r="C431" s="6"/>
      <c r="D431" s="68"/>
      <c r="E431" s="68"/>
      <c r="F431" s="68"/>
      <c r="G431" s="2"/>
      <c r="H431" s="68"/>
      <c r="I431" s="68"/>
      <c r="J431" s="68"/>
      <c r="K431" s="68"/>
      <c r="L431" s="68"/>
      <c r="M431" s="68"/>
      <c r="N431" s="2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66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</row>
    <row r="432" spans="2:62" ht="15.75" customHeight="1" x14ac:dyDescent="0.25">
      <c r="B432" s="6"/>
      <c r="C432" s="6"/>
      <c r="D432" s="68"/>
      <c r="E432" s="68"/>
      <c r="F432" s="68"/>
      <c r="G432" s="2"/>
      <c r="H432" s="68"/>
      <c r="I432" s="68"/>
      <c r="J432" s="68"/>
      <c r="K432" s="68"/>
      <c r="L432" s="68"/>
      <c r="M432" s="68"/>
      <c r="N432" s="2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66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</row>
    <row r="433" spans="2:62" ht="15.75" customHeight="1" x14ac:dyDescent="0.25">
      <c r="B433" s="6"/>
      <c r="C433" s="6"/>
      <c r="D433" s="68"/>
      <c r="E433" s="68"/>
      <c r="F433" s="68"/>
      <c r="G433" s="2"/>
      <c r="H433" s="68"/>
      <c r="I433" s="68"/>
      <c r="J433" s="68"/>
      <c r="K433" s="68"/>
      <c r="L433" s="68"/>
      <c r="M433" s="68"/>
      <c r="N433" s="2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66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</row>
    <row r="434" spans="2:62" ht="15.75" customHeight="1" x14ac:dyDescent="0.25">
      <c r="B434" s="6"/>
      <c r="C434" s="6"/>
      <c r="D434" s="68"/>
      <c r="E434" s="68"/>
      <c r="F434" s="68"/>
      <c r="G434" s="2"/>
      <c r="H434" s="68"/>
      <c r="I434" s="68"/>
      <c r="J434" s="68"/>
      <c r="K434" s="68"/>
      <c r="L434" s="68"/>
      <c r="M434" s="68"/>
      <c r="N434" s="2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66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</row>
    <row r="435" spans="2:62" ht="15.75" customHeight="1" x14ac:dyDescent="0.25">
      <c r="B435" s="6"/>
      <c r="C435" s="6"/>
      <c r="D435" s="68"/>
      <c r="E435" s="68"/>
      <c r="F435" s="68"/>
      <c r="G435" s="2"/>
      <c r="H435" s="68"/>
      <c r="I435" s="68"/>
      <c r="J435" s="68"/>
      <c r="K435" s="68"/>
      <c r="L435" s="68"/>
      <c r="M435" s="68"/>
      <c r="N435" s="2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66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</row>
    <row r="436" spans="2:62" ht="15.75" customHeight="1" x14ac:dyDescent="0.25">
      <c r="B436" s="6"/>
      <c r="C436" s="6"/>
      <c r="D436" s="68"/>
      <c r="E436" s="68"/>
      <c r="F436" s="68"/>
      <c r="G436" s="2"/>
      <c r="H436" s="68"/>
      <c r="I436" s="68"/>
      <c r="J436" s="68"/>
      <c r="K436" s="68"/>
      <c r="L436" s="68"/>
      <c r="M436" s="68"/>
      <c r="N436" s="2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66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</row>
    <row r="437" spans="2:62" ht="15.75" customHeight="1" x14ac:dyDescent="0.25">
      <c r="B437" s="6"/>
      <c r="C437" s="6"/>
      <c r="D437" s="68"/>
      <c r="E437" s="68"/>
      <c r="F437" s="68"/>
      <c r="G437" s="2"/>
      <c r="H437" s="68"/>
      <c r="I437" s="68"/>
      <c r="J437" s="68"/>
      <c r="K437" s="68"/>
      <c r="L437" s="68"/>
      <c r="M437" s="68"/>
      <c r="N437" s="2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66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</row>
    <row r="438" spans="2:62" ht="15.75" customHeight="1" x14ac:dyDescent="0.25">
      <c r="B438" s="6"/>
      <c r="C438" s="6"/>
      <c r="D438" s="68"/>
      <c r="E438" s="68"/>
      <c r="F438" s="68"/>
      <c r="G438" s="2"/>
      <c r="H438" s="68"/>
      <c r="I438" s="68"/>
      <c r="J438" s="68"/>
      <c r="K438" s="68"/>
      <c r="L438" s="68"/>
      <c r="M438" s="68"/>
      <c r="N438" s="2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66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</row>
    <row r="439" spans="2:62" ht="15.75" customHeight="1" x14ac:dyDescent="0.25">
      <c r="B439" s="6"/>
      <c r="C439" s="6"/>
      <c r="D439" s="68"/>
      <c r="E439" s="68"/>
      <c r="F439" s="68"/>
      <c r="G439" s="2"/>
      <c r="H439" s="68"/>
      <c r="I439" s="68"/>
      <c r="J439" s="68"/>
      <c r="K439" s="68"/>
      <c r="L439" s="68"/>
      <c r="M439" s="68"/>
      <c r="N439" s="2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66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</row>
    <row r="440" spans="2:62" ht="15.75" customHeight="1" x14ac:dyDescent="0.25">
      <c r="B440" s="6"/>
      <c r="C440" s="6"/>
      <c r="D440" s="68"/>
      <c r="E440" s="68"/>
      <c r="F440" s="68"/>
      <c r="G440" s="2"/>
      <c r="H440" s="68"/>
      <c r="I440" s="68"/>
      <c r="J440" s="68"/>
      <c r="K440" s="68"/>
      <c r="L440" s="68"/>
      <c r="M440" s="68"/>
      <c r="N440" s="2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66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</row>
    <row r="441" spans="2:62" ht="15.75" customHeight="1" x14ac:dyDescent="0.25">
      <c r="B441" s="6"/>
      <c r="C441" s="6"/>
      <c r="D441" s="68"/>
      <c r="E441" s="68"/>
      <c r="F441" s="68"/>
      <c r="G441" s="2"/>
      <c r="H441" s="68"/>
      <c r="I441" s="68"/>
      <c r="J441" s="68"/>
      <c r="K441" s="68"/>
      <c r="L441" s="68"/>
      <c r="M441" s="68"/>
      <c r="N441" s="2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66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</row>
    <row r="442" spans="2:62" ht="15.75" customHeight="1" x14ac:dyDescent="0.25">
      <c r="B442" s="6"/>
      <c r="C442" s="6"/>
      <c r="D442" s="68"/>
      <c r="E442" s="68"/>
      <c r="F442" s="68"/>
      <c r="G442" s="2"/>
      <c r="H442" s="68"/>
      <c r="I442" s="68"/>
      <c r="J442" s="68"/>
      <c r="K442" s="68"/>
      <c r="L442" s="68"/>
      <c r="M442" s="68"/>
      <c r="N442" s="2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66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</row>
    <row r="443" spans="2:62" ht="15.75" customHeight="1" x14ac:dyDescent="0.25">
      <c r="B443" s="6"/>
      <c r="C443" s="6"/>
      <c r="D443" s="68"/>
      <c r="E443" s="68"/>
      <c r="F443" s="68"/>
      <c r="G443" s="2"/>
      <c r="H443" s="68"/>
      <c r="I443" s="68"/>
      <c r="J443" s="68"/>
      <c r="K443" s="68"/>
      <c r="L443" s="68"/>
      <c r="M443" s="68"/>
      <c r="N443" s="2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66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</row>
    <row r="444" spans="2:62" ht="15.75" customHeight="1" x14ac:dyDescent="0.25">
      <c r="B444" s="6"/>
      <c r="C444" s="6"/>
      <c r="D444" s="68"/>
      <c r="E444" s="68"/>
      <c r="F444" s="68"/>
      <c r="G444" s="2"/>
      <c r="H444" s="68"/>
      <c r="I444" s="68"/>
      <c r="J444" s="68"/>
      <c r="K444" s="68"/>
      <c r="L444" s="68"/>
      <c r="M444" s="68"/>
      <c r="N444" s="2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66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</row>
    <row r="445" spans="2:62" ht="15.75" customHeight="1" x14ac:dyDescent="0.25">
      <c r="B445" s="6"/>
      <c r="C445" s="6"/>
      <c r="D445" s="68"/>
      <c r="E445" s="68"/>
      <c r="F445" s="68"/>
      <c r="G445" s="2"/>
      <c r="H445" s="68"/>
      <c r="I445" s="68"/>
      <c r="J445" s="68"/>
      <c r="K445" s="68"/>
      <c r="L445" s="68"/>
      <c r="M445" s="68"/>
      <c r="N445" s="2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66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</row>
    <row r="446" spans="2:62" ht="15.75" customHeight="1" x14ac:dyDescent="0.25">
      <c r="B446" s="6"/>
      <c r="C446" s="6"/>
      <c r="D446" s="68"/>
      <c r="E446" s="68"/>
      <c r="F446" s="68"/>
      <c r="G446" s="2"/>
      <c r="H446" s="68"/>
      <c r="I446" s="68"/>
      <c r="J446" s="68"/>
      <c r="K446" s="68"/>
      <c r="L446" s="68"/>
      <c r="M446" s="68"/>
      <c r="N446" s="2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66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</row>
    <row r="447" spans="2:62" ht="15.75" customHeight="1" x14ac:dyDescent="0.25">
      <c r="B447" s="6"/>
      <c r="C447" s="6"/>
      <c r="D447" s="68"/>
      <c r="E447" s="68"/>
      <c r="F447" s="68"/>
      <c r="G447" s="2"/>
      <c r="H447" s="68"/>
      <c r="I447" s="68"/>
      <c r="J447" s="68"/>
      <c r="K447" s="68"/>
      <c r="L447" s="68"/>
      <c r="M447" s="68"/>
      <c r="N447" s="2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66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</row>
    <row r="448" spans="2:62" ht="15.75" customHeight="1" x14ac:dyDescent="0.25">
      <c r="B448" s="6"/>
      <c r="C448" s="6"/>
      <c r="D448" s="68"/>
      <c r="E448" s="68"/>
      <c r="F448" s="68"/>
      <c r="G448" s="2"/>
      <c r="H448" s="68"/>
      <c r="I448" s="68"/>
      <c r="J448" s="68"/>
      <c r="K448" s="68"/>
      <c r="L448" s="68"/>
      <c r="M448" s="68"/>
      <c r="N448" s="2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66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</row>
    <row r="449" spans="2:62" ht="15.75" customHeight="1" x14ac:dyDescent="0.25">
      <c r="B449" s="6"/>
      <c r="C449" s="6"/>
      <c r="D449" s="68"/>
      <c r="E449" s="68"/>
      <c r="F449" s="68"/>
      <c r="G449" s="2"/>
      <c r="H449" s="68"/>
      <c r="I449" s="68"/>
      <c r="J449" s="68"/>
      <c r="K449" s="68"/>
      <c r="L449" s="68"/>
      <c r="M449" s="68"/>
      <c r="N449" s="2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66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</row>
    <row r="450" spans="2:62" ht="15.75" customHeight="1" x14ac:dyDescent="0.25">
      <c r="B450" s="6"/>
      <c r="C450" s="6"/>
      <c r="D450" s="68"/>
      <c r="E450" s="68"/>
      <c r="F450" s="68"/>
      <c r="G450" s="2"/>
      <c r="H450" s="68"/>
      <c r="I450" s="68"/>
      <c r="J450" s="68"/>
      <c r="K450" s="68"/>
      <c r="L450" s="68"/>
      <c r="M450" s="68"/>
      <c r="N450" s="2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66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</row>
    <row r="451" spans="2:62" ht="15.75" customHeight="1" x14ac:dyDescent="0.25">
      <c r="B451" s="6"/>
      <c r="C451" s="6"/>
      <c r="D451" s="68"/>
      <c r="E451" s="68"/>
      <c r="F451" s="68"/>
      <c r="G451" s="2"/>
      <c r="H451" s="68"/>
      <c r="I451" s="68"/>
      <c r="J451" s="68"/>
      <c r="K451" s="68"/>
      <c r="L451" s="68"/>
      <c r="M451" s="68"/>
      <c r="N451" s="2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66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</row>
    <row r="452" spans="2:62" ht="15.75" customHeight="1" x14ac:dyDescent="0.25">
      <c r="B452" s="6"/>
      <c r="C452" s="6"/>
      <c r="D452" s="68"/>
      <c r="E452" s="68"/>
      <c r="F452" s="68"/>
      <c r="G452" s="2"/>
      <c r="H452" s="68"/>
      <c r="I452" s="68"/>
      <c r="J452" s="68"/>
      <c r="K452" s="68"/>
      <c r="L452" s="68"/>
      <c r="M452" s="68"/>
      <c r="N452" s="2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66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</row>
    <row r="453" spans="2:62" ht="15.75" customHeight="1" x14ac:dyDescent="0.25">
      <c r="B453" s="6"/>
      <c r="C453" s="6"/>
      <c r="D453" s="68"/>
      <c r="E453" s="68"/>
      <c r="F453" s="68"/>
      <c r="G453" s="2"/>
      <c r="H453" s="68"/>
      <c r="I453" s="68"/>
      <c r="J453" s="68"/>
      <c r="K453" s="68"/>
      <c r="L453" s="68"/>
      <c r="M453" s="68"/>
      <c r="N453" s="2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66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</row>
    <row r="454" spans="2:62" ht="15.75" customHeight="1" x14ac:dyDescent="0.25">
      <c r="B454" s="6"/>
      <c r="C454" s="6"/>
      <c r="D454" s="68"/>
      <c r="E454" s="68"/>
      <c r="F454" s="68"/>
      <c r="G454" s="2"/>
      <c r="H454" s="68"/>
      <c r="I454" s="68"/>
      <c r="J454" s="68"/>
      <c r="K454" s="68"/>
      <c r="L454" s="68"/>
      <c r="M454" s="68"/>
      <c r="N454" s="2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66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</row>
    <row r="455" spans="2:62" ht="15.75" customHeight="1" x14ac:dyDescent="0.25">
      <c r="B455" s="6"/>
      <c r="C455" s="6"/>
      <c r="D455" s="68"/>
      <c r="E455" s="68"/>
      <c r="F455" s="68"/>
      <c r="G455" s="2"/>
      <c r="H455" s="68"/>
      <c r="I455" s="68"/>
      <c r="J455" s="68"/>
      <c r="K455" s="68"/>
      <c r="L455" s="68"/>
      <c r="M455" s="68"/>
      <c r="N455" s="2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66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</row>
    <row r="456" spans="2:62" ht="15.75" customHeight="1" x14ac:dyDescent="0.25">
      <c r="B456" s="6"/>
      <c r="C456" s="6"/>
      <c r="D456" s="68"/>
      <c r="E456" s="68"/>
      <c r="F456" s="68"/>
      <c r="G456" s="2"/>
      <c r="H456" s="68"/>
      <c r="I456" s="68"/>
      <c r="J456" s="68"/>
      <c r="K456" s="68"/>
      <c r="L456" s="68"/>
      <c r="M456" s="68"/>
      <c r="N456" s="2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66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</row>
    <row r="457" spans="2:62" ht="15.75" customHeight="1" x14ac:dyDescent="0.25">
      <c r="B457" s="6"/>
      <c r="C457" s="6"/>
      <c r="D457" s="68"/>
      <c r="E457" s="68"/>
      <c r="F457" s="68"/>
      <c r="G457" s="2"/>
      <c r="H457" s="68"/>
      <c r="I457" s="68"/>
      <c r="J457" s="68"/>
      <c r="K457" s="68"/>
      <c r="L457" s="68"/>
      <c r="M457" s="68"/>
      <c r="N457" s="2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66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</row>
    <row r="458" spans="2:62" ht="15.75" customHeight="1" x14ac:dyDescent="0.25">
      <c r="B458" s="6"/>
      <c r="C458" s="6"/>
      <c r="D458" s="68"/>
      <c r="E458" s="68"/>
      <c r="F458" s="68"/>
      <c r="G458" s="2"/>
      <c r="H458" s="68"/>
      <c r="I458" s="68"/>
      <c r="J458" s="68"/>
      <c r="K458" s="68"/>
      <c r="L458" s="68"/>
      <c r="M458" s="68"/>
      <c r="N458" s="2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66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</row>
    <row r="459" spans="2:62" ht="15.75" customHeight="1" x14ac:dyDescent="0.25">
      <c r="B459" s="6"/>
      <c r="C459" s="6"/>
      <c r="D459" s="68"/>
      <c r="E459" s="68"/>
      <c r="F459" s="68"/>
      <c r="G459" s="2"/>
      <c r="H459" s="68"/>
      <c r="I459" s="68"/>
      <c r="J459" s="68"/>
      <c r="K459" s="68"/>
      <c r="L459" s="68"/>
      <c r="M459" s="68"/>
      <c r="N459" s="2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66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</row>
    <row r="460" spans="2:62" ht="15.75" customHeight="1" x14ac:dyDescent="0.25">
      <c r="B460" s="6"/>
      <c r="C460" s="6"/>
      <c r="D460" s="68"/>
      <c r="E460" s="68"/>
      <c r="F460" s="68"/>
      <c r="G460" s="2"/>
      <c r="H460" s="68"/>
      <c r="I460" s="68"/>
      <c r="J460" s="68"/>
      <c r="K460" s="68"/>
      <c r="L460" s="68"/>
      <c r="M460" s="68"/>
      <c r="N460" s="2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66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</row>
    <row r="461" spans="2:62" ht="15.75" customHeight="1" x14ac:dyDescent="0.25">
      <c r="B461" s="6"/>
      <c r="C461" s="6"/>
      <c r="D461" s="68"/>
      <c r="E461" s="68"/>
      <c r="F461" s="68"/>
      <c r="G461" s="2"/>
      <c r="H461" s="68"/>
      <c r="I461" s="68"/>
      <c r="J461" s="68"/>
      <c r="K461" s="68"/>
      <c r="L461" s="68"/>
      <c r="M461" s="68"/>
      <c r="N461" s="2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66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</row>
    <row r="462" spans="2:62" ht="15.75" customHeight="1" x14ac:dyDescent="0.25">
      <c r="B462" s="6"/>
      <c r="C462" s="6"/>
      <c r="D462" s="68"/>
      <c r="E462" s="68"/>
      <c r="F462" s="68"/>
      <c r="G462" s="2"/>
      <c r="H462" s="68"/>
      <c r="I462" s="68"/>
      <c r="J462" s="68"/>
      <c r="K462" s="68"/>
      <c r="L462" s="68"/>
      <c r="M462" s="68"/>
      <c r="N462" s="2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66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</row>
    <row r="463" spans="2:62" ht="15.75" customHeight="1" x14ac:dyDescent="0.25">
      <c r="B463" s="6"/>
      <c r="C463" s="6"/>
      <c r="D463" s="68"/>
      <c r="E463" s="68"/>
      <c r="F463" s="68"/>
      <c r="G463" s="2"/>
      <c r="H463" s="68"/>
      <c r="I463" s="68"/>
      <c r="J463" s="68"/>
      <c r="K463" s="68"/>
      <c r="L463" s="68"/>
      <c r="M463" s="68"/>
      <c r="N463" s="2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66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</row>
    <row r="464" spans="2:62" ht="15.75" customHeight="1" x14ac:dyDescent="0.25">
      <c r="B464" s="6"/>
      <c r="C464" s="6"/>
      <c r="D464" s="68"/>
      <c r="E464" s="68"/>
      <c r="F464" s="68"/>
      <c r="G464" s="2"/>
      <c r="H464" s="68"/>
      <c r="I464" s="68"/>
      <c r="J464" s="68"/>
      <c r="K464" s="68"/>
      <c r="L464" s="68"/>
      <c r="M464" s="68"/>
      <c r="N464" s="2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66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</row>
    <row r="465" spans="2:62" ht="15.75" customHeight="1" x14ac:dyDescent="0.25">
      <c r="B465" s="6"/>
      <c r="C465" s="6"/>
      <c r="D465" s="68"/>
      <c r="E465" s="68"/>
      <c r="F465" s="68"/>
      <c r="G465" s="2"/>
      <c r="H465" s="68"/>
      <c r="I465" s="68"/>
      <c r="J465" s="68"/>
      <c r="K465" s="68"/>
      <c r="L465" s="68"/>
      <c r="M465" s="68"/>
      <c r="N465" s="2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66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</row>
    <row r="466" spans="2:62" ht="15.75" customHeight="1" x14ac:dyDescent="0.25">
      <c r="B466" s="6"/>
      <c r="C466" s="6"/>
      <c r="D466" s="68"/>
      <c r="E466" s="68"/>
      <c r="F466" s="68"/>
      <c r="G466" s="2"/>
      <c r="H466" s="68"/>
      <c r="I466" s="68"/>
      <c r="J466" s="68"/>
      <c r="K466" s="68"/>
      <c r="L466" s="68"/>
      <c r="M466" s="68"/>
      <c r="N466" s="2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66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</row>
    <row r="467" spans="2:62" ht="15.75" customHeight="1" x14ac:dyDescent="0.25">
      <c r="B467" s="6"/>
      <c r="C467" s="6"/>
      <c r="D467" s="68"/>
      <c r="E467" s="68"/>
      <c r="F467" s="68"/>
      <c r="G467" s="2"/>
      <c r="H467" s="68"/>
      <c r="I467" s="68"/>
      <c r="J467" s="68"/>
      <c r="K467" s="68"/>
      <c r="L467" s="68"/>
      <c r="M467" s="68"/>
      <c r="N467" s="2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66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</row>
    <row r="468" spans="2:62" ht="15.75" customHeight="1" x14ac:dyDescent="0.25">
      <c r="B468" s="6"/>
      <c r="C468" s="6"/>
      <c r="D468" s="68"/>
      <c r="E468" s="68"/>
      <c r="F468" s="68"/>
      <c r="G468" s="2"/>
      <c r="H468" s="68"/>
      <c r="I468" s="68"/>
      <c r="J468" s="68"/>
      <c r="K468" s="68"/>
      <c r="L468" s="68"/>
      <c r="M468" s="68"/>
      <c r="N468" s="2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66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</row>
    <row r="469" spans="2:62" ht="15.75" customHeight="1" x14ac:dyDescent="0.25">
      <c r="B469" s="6"/>
      <c r="C469" s="6"/>
      <c r="D469" s="68"/>
      <c r="E469" s="68"/>
      <c r="F469" s="68"/>
      <c r="G469" s="2"/>
      <c r="H469" s="68"/>
      <c r="I469" s="68"/>
      <c r="J469" s="68"/>
      <c r="K469" s="68"/>
      <c r="L469" s="68"/>
      <c r="M469" s="68"/>
      <c r="N469" s="2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66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</row>
    <row r="470" spans="2:62" ht="15.75" customHeight="1" x14ac:dyDescent="0.25">
      <c r="B470" s="6"/>
      <c r="C470" s="6"/>
      <c r="D470" s="68"/>
      <c r="E470" s="68"/>
      <c r="F470" s="68"/>
      <c r="G470" s="2"/>
      <c r="H470" s="68"/>
      <c r="I470" s="68"/>
      <c r="J470" s="68"/>
      <c r="K470" s="68"/>
      <c r="L470" s="68"/>
      <c r="M470" s="68"/>
      <c r="N470" s="2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66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</row>
    <row r="471" spans="2:62" ht="15.75" customHeight="1" x14ac:dyDescent="0.25">
      <c r="B471" s="6"/>
      <c r="C471" s="6"/>
      <c r="D471" s="68"/>
      <c r="E471" s="68"/>
      <c r="F471" s="68"/>
      <c r="G471" s="2"/>
      <c r="H471" s="68"/>
      <c r="I471" s="68"/>
      <c r="J471" s="68"/>
      <c r="K471" s="68"/>
      <c r="L471" s="68"/>
      <c r="M471" s="68"/>
      <c r="N471" s="2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66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</row>
    <row r="472" spans="2:62" ht="15.75" customHeight="1" x14ac:dyDescent="0.25">
      <c r="B472" s="6"/>
      <c r="C472" s="6"/>
      <c r="D472" s="68"/>
      <c r="E472" s="68"/>
      <c r="F472" s="68"/>
      <c r="G472" s="2"/>
      <c r="H472" s="68"/>
      <c r="I472" s="68"/>
      <c r="J472" s="68"/>
      <c r="K472" s="68"/>
      <c r="L472" s="68"/>
      <c r="M472" s="68"/>
      <c r="N472" s="2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66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</row>
    <row r="473" spans="2:62" ht="15.75" customHeight="1" x14ac:dyDescent="0.25">
      <c r="B473" s="6"/>
      <c r="C473" s="6"/>
      <c r="D473" s="68"/>
      <c r="E473" s="68"/>
      <c r="F473" s="68"/>
      <c r="G473" s="2"/>
      <c r="H473" s="68"/>
      <c r="I473" s="68"/>
      <c r="J473" s="68"/>
      <c r="K473" s="68"/>
      <c r="L473" s="68"/>
      <c r="M473" s="68"/>
      <c r="N473" s="2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66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</row>
    <row r="474" spans="2:62" ht="15.75" customHeight="1" x14ac:dyDescent="0.25">
      <c r="B474" s="6"/>
      <c r="C474" s="6"/>
      <c r="D474" s="68"/>
      <c r="E474" s="68"/>
      <c r="F474" s="68"/>
      <c r="G474" s="2"/>
      <c r="H474" s="68"/>
      <c r="I474" s="68"/>
      <c r="J474" s="68"/>
      <c r="K474" s="68"/>
      <c r="L474" s="68"/>
      <c r="M474" s="68"/>
      <c r="N474" s="2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66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</row>
    <row r="475" spans="2:62" ht="15.75" customHeight="1" x14ac:dyDescent="0.25">
      <c r="B475" s="6"/>
      <c r="C475" s="6"/>
      <c r="D475" s="68"/>
      <c r="E475" s="68"/>
      <c r="F475" s="68"/>
      <c r="G475" s="2"/>
      <c r="H475" s="68"/>
      <c r="I475" s="68"/>
      <c r="J475" s="68"/>
      <c r="K475" s="68"/>
      <c r="L475" s="68"/>
      <c r="M475" s="68"/>
      <c r="N475" s="2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66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</row>
    <row r="476" spans="2:62" ht="15.75" customHeight="1" x14ac:dyDescent="0.25">
      <c r="B476" s="6"/>
      <c r="C476" s="6"/>
      <c r="D476" s="68"/>
      <c r="E476" s="68"/>
      <c r="F476" s="68"/>
      <c r="G476" s="2"/>
      <c r="H476" s="68"/>
      <c r="I476" s="68"/>
      <c r="J476" s="68"/>
      <c r="K476" s="68"/>
      <c r="L476" s="68"/>
      <c r="M476" s="68"/>
      <c r="N476" s="2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66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</row>
    <row r="477" spans="2:62" ht="15.75" customHeight="1" x14ac:dyDescent="0.25">
      <c r="B477" s="6"/>
      <c r="C477" s="6"/>
      <c r="D477" s="68"/>
      <c r="E477" s="68"/>
      <c r="F477" s="68"/>
      <c r="G477" s="2"/>
      <c r="H477" s="68"/>
      <c r="I477" s="68"/>
      <c r="J477" s="68"/>
      <c r="K477" s="68"/>
      <c r="L477" s="68"/>
      <c r="M477" s="68"/>
      <c r="N477" s="2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66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</row>
    <row r="478" spans="2:62" ht="15.75" customHeight="1" x14ac:dyDescent="0.25">
      <c r="B478" s="6"/>
      <c r="C478" s="6"/>
      <c r="D478" s="68"/>
      <c r="E478" s="68"/>
      <c r="F478" s="68"/>
      <c r="G478" s="2"/>
      <c r="H478" s="68"/>
      <c r="I478" s="68"/>
      <c r="J478" s="68"/>
      <c r="K478" s="68"/>
      <c r="L478" s="68"/>
      <c r="M478" s="68"/>
      <c r="N478" s="2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66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</row>
    <row r="479" spans="2:62" ht="15.75" customHeight="1" x14ac:dyDescent="0.25">
      <c r="B479" s="6"/>
      <c r="C479" s="6"/>
      <c r="D479" s="68"/>
      <c r="E479" s="68"/>
      <c r="F479" s="68"/>
      <c r="G479" s="2"/>
      <c r="H479" s="68"/>
      <c r="I479" s="68"/>
      <c r="J479" s="68"/>
      <c r="K479" s="68"/>
      <c r="L479" s="68"/>
      <c r="M479" s="68"/>
      <c r="N479" s="2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66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</row>
    <row r="480" spans="2:62" ht="15.75" customHeight="1" x14ac:dyDescent="0.25">
      <c r="B480" s="6"/>
      <c r="C480" s="6"/>
      <c r="D480" s="68"/>
      <c r="E480" s="68"/>
      <c r="F480" s="68"/>
      <c r="G480" s="2"/>
      <c r="H480" s="68"/>
      <c r="I480" s="68"/>
      <c r="J480" s="68"/>
      <c r="K480" s="68"/>
      <c r="L480" s="68"/>
      <c r="M480" s="68"/>
      <c r="N480" s="2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66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</row>
    <row r="481" spans="2:62" ht="15.75" customHeight="1" x14ac:dyDescent="0.25">
      <c r="B481" s="6"/>
      <c r="C481" s="6"/>
      <c r="D481" s="68"/>
      <c r="E481" s="68"/>
      <c r="F481" s="68"/>
      <c r="G481" s="2"/>
      <c r="H481" s="68"/>
      <c r="I481" s="68"/>
      <c r="J481" s="68"/>
      <c r="K481" s="68"/>
      <c r="L481" s="68"/>
      <c r="M481" s="68"/>
      <c r="N481" s="2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66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</row>
    <row r="482" spans="2:62" ht="15.75" customHeight="1" x14ac:dyDescent="0.25">
      <c r="B482" s="6"/>
      <c r="C482" s="6"/>
      <c r="D482" s="68"/>
      <c r="E482" s="68"/>
      <c r="F482" s="68"/>
      <c r="G482" s="2"/>
      <c r="H482" s="68"/>
      <c r="I482" s="68"/>
      <c r="J482" s="68"/>
      <c r="K482" s="68"/>
      <c r="L482" s="68"/>
      <c r="M482" s="68"/>
      <c r="N482" s="2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66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</row>
    <row r="483" spans="2:62" ht="15.75" customHeight="1" x14ac:dyDescent="0.25">
      <c r="B483" s="6"/>
      <c r="C483" s="6"/>
      <c r="D483" s="68"/>
      <c r="E483" s="68"/>
      <c r="F483" s="68"/>
      <c r="G483" s="2"/>
      <c r="H483" s="68"/>
      <c r="I483" s="68"/>
      <c r="J483" s="68"/>
      <c r="K483" s="68"/>
      <c r="L483" s="68"/>
      <c r="M483" s="68"/>
      <c r="N483" s="2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66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</row>
    <row r="484" spans="2:62" ht="15.75" customHeight="1" x14ac:dyDescent="0.25">
      <c r="B484" s="6"/>
      <c r="C484" s="6"/>
      <c r="D484" s="68"/>
      <c r="E484" s="68"/>
      <c r="F484" s="68"/>
      <c r="G484" s="2"/>
      <c r="H484" s="68"/>
      <c r="I484" s="68"/>
      <c r="J484" s="68"/>
      <c r="K484" s="68"/>
      <c r="L484" s="68"/>
      <c r="M484" s="68"/>
      <c r="N484" s="2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66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</row>
    <row r="485" spans="2:62" ht="15.75" customHeight="1" x14ac:dyDescent="0.25">
      <c r="B485" s="6"/>
      <c r="C485" s="6"/>
      <c r="D485" s="68"/>
      <c r="E485" s="68"/>
      <c r="F485" s="68"/>
      <c r="G485" s="2"/>
      <c r="H485" s="68"/>
      <c r="I485" s="68"/>
      <c r="J485" s="68"/>
      <c r="K485" s="68"/>
      <c r="L485" s="68"/>
      <c r="M485" s="68"/>
      <c r="N485" s="2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66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</row>
    <row r="486" spans="2:62" ht="15.75" customHeight="1" x14ac:dyDescent="0.25">
      <c r="B486" s="6"/>
      <c r="C486" s="6"/>
      <c r="D486" s="68"/>
      <c r="E486" s="68"/>
      <c r="F486" s="68"/>
      <c r="G486" s="2"/>
      <c r="H486" s="68"/>
      <c r="I486" s="68"/>
      <c r="J486" s="68"/>
      <c r="K486" s="68"/>
      <c r="L486" s="68"/>
      <c r="M486" s="68"/>
      <c r="N486" s="2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66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</row>
    <row r="487" spans="2:62" ht="15.75" customHeight="1" x14ac:dyDescent="0.25">
      <c r="B487" s="6"/>
      <c r="C487" s="6"/>
      <c r="D487" s="68"/>
      <c r="E487" s="68"/>
      <c r="F487" s="68"/>
      <c r="G487" s="2"/>
      <c r="H487" s="68"/>
      <c r="I487" s="68"/>
      <c r="J487" s="68"/>
      <c r="K487" s="68"/>
      <c r="L487" s="68"/>
      <c r="M487" s="68"/>
      <c r="N487" s="2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66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</row>
    <row r="488" spans="2:62" ht="15.75" customHeight="1" x14ac:dyDescent="0.25">
      <c r="B488" s="6"/>
      <c r="C488" s="6"/>
      <c r="D488" s="68"/>
      <c r="E488" s="68"/>
      <c r="F488" s="68"/>
      <c r="G488" s="2"/>
      <c r="H488" s="68"/>
      <c r="I488" s="68"/>
      <c r="J488" s="68"/>
      <c r="K488" s="68"/>
      <c r="L488" s="68"/>
      <c r="M488" s="68"/>
      <c r="N488" s="2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66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</row>
    <row r="489" spans="2:62" ht="15.75" customHeight="1" x14ac:dyDescent="0.25">
      <c r="B489" s="6"/>
      <c r="C489" s="6"/>
      <c r="D489" s="68"/>
      <c r="E489" s="68"/>
      <c r="F489" s="68"/>
      <c r="G489" s="2"/>
      <c r="H489" s="68"/>
      <c r="I489" s="68"/>
      <c r="J489" s="68"/>
      <c r="K489" s="68"/>
      <c r="L489" s="68"/>
      <c r="M489" s="68"/>
      <c r="N489" s="2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66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</row>
    <row r="490" spans="2:62" ht="15.75" customHeight="1" x14ac:dyDescent="0.25">
      <c r="B490" s="6"/>
      <c r="C490" s="6"/>
      <c r="D490" s="68"/>
      <c r="E490" s="68"/>
      <c r="F490" s="68"/>
      <c r="G490" s="2"/>
      <c r="H490" s="68"/>
      <c r="I490" s="68"/>
      <c r="J490" s="68"/>
      <c r="K490" s="68"/>
      <c r="L490" s="68"/>
      <c r="M490" s="68"/>
      <c r="N490" s="2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66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</row>
    <row r="491" spans="2:62" ht="15.75" customHeight="1" x14ac:dyDescent="0.25">
      <c r="B491" s="6"/>
      <c r="C491" s="6"/>
      <c r="D491" s="68"/>
      <c r="E491" s="68"/>
      <c r="F491" s="68"/>
      <c r="G491" s="2"/>
      <c r="H491" s="68"/>
      <c r="I491" s="68"/>
      <c r="J491" s="68"/>
      <c r="K491" s="68"/>
      <c r="L491" s="68"/>
      <c r="M491" s="68"/>
      <c r="N491" s="2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66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</row>
    <row r="492" spans="2:62" ht="15.75" customHeight="1" x14ac:dyDescent="0.25">
      <c r="B492" s="6"/>
      <c r="C492" s="6"/>
      <c r="D492" s="68"/>
      <c r="E492" s="68"/>
      <c r="F492" s="68"/>
      <c r="G492" s="2"/>
      <c r="H492" s="68"/>
      <c r="I492" s="68"/>
      <c r="J492" s="68"/>
      <c r="K492" s="68"/>
      <c r="L492" s="68"/>
      <c r="M492" s="68"/>
      <c r="N492" s="2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66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</row>
    <row r="493" spans="2:62" ht="15.75" customHeight="1" x14ac:dyDescent="0.25">
      <c r="B493" s="6"/>
      <c r="C493" s="6"/>
      <c r="D493" s="68"/>
      <c r="E493" s="68"/>
      <c r="F493" s="68"/>
      <c r="G493" s="2"/>
      <c r="H493" s="68"/>
      <c r="I493" s="68"/>
      <c r="J493" s="68"/>
      <c r="K493" s="68"/>
      <c r="L493" s="68"/>
      <c r="M493" s="68"/>
      <c r="N493" s="2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66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</row>
    <row r="494" spans="2:62" ht="15.75" customHeight="1" x14ac:dyDescent="0.25">
      <c r="B494" s="6"/>
      <c r="C494" s="6"/>
      <c r="D494" s="68"/>
      <c r="E494" s="68"/>
      <c r="F494" s="68"/>
      <c r="G494" s="2"/>
      <c r="H494" s="68"/>
      <c r="I494" s="68"/>
      <c r="J494" s="68"/>
      <c r="K494" s="68"/>
      <c r="L494" s="68"/>
      <c r="M494" s="68"/>
      <c r="N494" s="2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66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</row>
    <row r="495" spans="2:62" ht="15.75" customHeight="1" x14ac:dyDescent="0.25">
      <c r="B495" s="6"/>
      <c r="C495" s="6"/>
      <c r="D495" s="68"/>
      <c r="E495" s="68"/>
      <c r="F495" s="68"/>
      <c r="G495" s="2"/>
      <c r="H495" s="68"/>
      <c r="I495" s="68"/>
      <c r="J495" s="68"/>
      <c r="K495" s="68"/>
      <c r="L495" s="68"/>
      <c r="M495" s="68"/>
      <c r="N495" s="2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66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</row>
  </sheetData>
  <sheetProtection algorithmName="SHA-512" hashValue="bexe58YVBwkHLp55O9UYbucSCx/zU/p4N6F5PLWTFSbVvlgqxNogWUH0TxYVGICnzJWxXDtJhTvEjpy/7krrKQ==" saltValue="0oxCLvi6qOh2yepkqGsm7w==" spinCount="100000" sheet="1" objects="1" scenarios="1"/>
  <autoFilter ref="B6:BJ295" xr:uid="{00000000-0001-0000-0000-000000000000}"/>
  <mergeCells count="503">
    <mergeCell ref="A217:A218"/>
    <mergeCell ref="B217:B218"/>
    <mergeCell ref="C217:C218"/>
    <mergeCell ref="D217:D218"/>
    <mergeCell ref="E217:E218"/>
    <mergeCell ref="F217:F218"/>
    <mergeCell ref="G217:G218"/>
    <mergeCell ref="J214:J218"/>
    <mergeCell ref="G277:G280"/>
    <mergeCell ref="D224:D250"/>
    <mergeCell ref="E224:E250"/>
    <mergeCell ref="F224:F250"/>
    <mergeCell ref="B214:B215"/>
    <mergeCell ref="D214:D215"/>
    <mergeCell ref="E214:E215"/>
    <mergeCell ref="B224:B250"/>
    <mergeCell ref="C219:C222"/>
    <mergeCell ref="B255:B262"/>
    <mergeCell ref="C255:C262"/>
    <mergeCell ref="B263:B268"/>
    <mergeCell ref="B269:B270"/>
    <mergeCell ref="B271:B273"/>
    <mergeCell ref="B277:B280"/>
    <mergeCell ref="G281:G284"/>
    <mergeCell ref="G285:G286"/>
    <mergeCell ref="G287:G289"/>
    <mergeCell ref="G290:G294"/>
    <mergeCell ref="D5:G5"/>
    <mergeCell ref="G56:G60"/>
    <mergeCell ref="G65:G67"/>
    <mergeCell ref="G68:G69"/>
    <mergeCell ref="G70:G74"/>
    <mergeCell ref="G75:G79"/>
    <mergeCell ref="G81:G92"/>
    <mergeCell ref="G93:G98"/>
    <mergeCell ref="G99:G101"/>
    <mergeCell ref="G102:G109"/>
    <mergeCell ref="D53:D55"/>
    <mergeCell ref="E53:E55"/>
    <mergeCell ref="E81:E92"/>
    <mergeCell ref="F102:F109"/>
    <mergeCell ref="D111:D112"/>
    <mergeCell ref="E111:E112"/>
    <mergeCell ref="F111:F112"/>
    <mergeCell ref="D113:D116"/>
    <mergeCell ref="G111:G112"/>
    <mergeCell ref="G53:G55"/>
    <mergeCell ref="F53:F55"/>
    <mergeCell ref="B18:B19"/>
    <mergeCell ref="E18:E19"/>
    <mergeCell ref="F18:F19"/>
    <mergeCell ref="B7:B11"/>
    <mergeCell ref="D7:D11"/>
    <mergeCell ref="D18:D19"/>
    <mergeCell ref="E7:E11"/>
    <mergeCell ref="G21:G22"/>
    <mergeCell ref="G23:G24"/>
    <mergeCell ref="G25:G27"/>
    <mergeCell ref="G29:G31"/>
    <mergeCell ref="G36:G37"/>
    <mergeCell ref="G38:G39"/>
    <mergeCell ref="G40:G43"/>
    <mergeCell ref="G44:G47"/>
    <mergeCell ref="G48:G51"/>
    <mergeCell ref="E38:E39"/>
    <mergeCell ref="F38:F39"/>
    <mergeCell ref="B40:B43"/>
    <mergeCell ref="B29:B31"/>
    <mergeCell ref="D29:D31"/>
    <mergeCell ref="E29:E31"/>
    <mergeCell ref="F36:F37"/>
    <mergeCell ref="D75:D79"/>
    <mergeCell ref="E75:E79"/>
    <mergeCell ref="F75:F79"/>
    <mergeCell ref="D48:D51"/>
    <mergeCell ref="B44:B47"/>
    <mergeCell ref="C53:C55"/>
    <mergeCell ref="E93:E98"/>
    <mergeCell ref="F93:F98"/>
    <mergeCell ref="D44:D47"/>
    <mergeCell ref="E44:E47"/>
    <mergeCell ref="B48:B51"/>
    <mergeCell ref="E48:E51"/>
    <mergeCell ref="F56:F60"/>
    <mergeCell ref="D68:D69"/>
    <mergeCell ref="E68:E69"/>
    <mergeCell ref="F68:F69"/>
    <mergeCell ref="B68:B69"/>
    <mergeCell ref="B70:B74"/>
    <mergeCell ref="D70:D74"/>
    <mergeCell ref="E70:E74"/>
    <mergeCell ref="F70:F74"/>
    <mergeCell ref="F65:F67"/>
    <mergeCell ref="D56:D60"/>
    <mergeCell ref="E56:E60"/>
    <mergeCell ref="E99:E101"/>
    <mergeCell ref="F99:F101"/>
    <mergeCell ref="D81:D92"/>
    <mergeCell ref="D99:D101"/>
    <mergeCell ref="D102:D109"/>
    <mergeCell ref="E102:E109"/>
    <mergeCell ref="D93:D98"/>
    <mergeCell ref="F81:F92"/>
    <mergeCell ref="G113:G116"/>
    <mergeCell ref="E113:E116"/>
    <mergeCell ref="F113:F116"/>
    <mergeCell ref="F196:F197"/>
    <mergeCell ref="F214:F215"/>
    <mergeCell ref="G117:G118"/>
    <mergeCell ref="G119:G121"/>
    <mergeCell ref="G122:G141"/>
    <mergeCell ref="G142:G155"/>
    <mergeCell ref="G156:G157"/>
    <mergeCell ref="B119:B121"/>
    <mergeCell ref="D158:D169"/>
    <mergeCell ref="B117:B118"/>
    <mergeCell ref="D117:D118"/>
    <mergeCell ref="E117:E118"/>
    <mergeCell ref="F117:F118"/>
    <mergeCell ref="D119:D121"/>
    <mergeCell ref="E119:E121"/>
    <mergeCell ref="F119:F121"/>
    <mergeCell ref="B122:B141"/>
    <mergeCell ref="D122:D141"/>
    <mergeCell ref="E122:E141"/>
    <mergeCell ref="F122:F141"/>
    <mergeCell ref="B212:B213"/>
    <mergeCell ref="D212:D213"/>
    <mergeCell ref="E212:E213"/>
    <mergeCell ref="F212:F213"/>
    <mergeCell ref="E281:E284"/>
    <mergeCell ref="F281:F284"/>
    <mergeCell ref="E269:E270"/>
    <mergeCell ref="F269:F270"/>
    <mergeCell ref="D263:D268"/>
    <mergeCell ref="E263:E268"/>
    <mergeCell ref="F263:F268"/>
    <mergeCell ref="D269:D270"/>
    <mergeCell ref="D277:D280"/>
    <mergeCell ref="B281:B284"/>
    <mergeCell ref="G263:G268"/>
    <mergeCell ref="G269:G270"/>
    <mergeCell ref="B274:B276"/>
    <mergeCell ref="B290:B294"/>
    <mergeCell ref="D290:D294"/>
    <mergeCell ref="E290:E294"/>
    <mergeCell ref="F290:F294"/>
    <mergeCell ref="E285:E286"/>
    <mergeCell ref="F285:F286"/>
    <mergeCell ref="B287:B289"/>
    <mergeCell ref="C290:C294"/>
    <mergeCell ref="B285:B286"/>
    <mergeCell ref="D287:D289"/>
    <mergeCell ref="E287:E289"/>
    <mergeCell ref="F287:F289"/>
    <mergeCell ref="C287:C289"/>
    <mergeCell ref="C269:C270"/>
    <mergeCell ref="C271:C273"/>
    <mergeCell ref="C274:C276"/>
    <mergeCell ref="C277:C280"/>
    <mergeCell ref="C281:C284"/>
    <mergeCell ref="C285:C286"/>
    <mergeCell ref="D285:D286"/>
    <mergeCell ref="AI5:AP5"/>
    <mergeCell ref="AQ5:AX5"/>
    <mergeCell ref="AY5:BF5"/>
    <mergeCell ref="B4:Z4"/>
    <mergeCell ref="AA5:AH5"/>
    <mergeCell ref="H5:Z5"/>
    <mergeCell ref="F198:F200"/>
    <mergeCell ref="B219:B222"/>
    <mergeCell ref="D219:D222"/>
    <mergeCell ref="E219:E222"/>
    <mergeCell ref="F219:F222"/>
    <mergeCell ref="B207:B211"/>
    <mergeCell ref="D207:D211"/>
    <mergeCell ref="E207:E211"/>
    <mergeCell ref="H207:H273"/>
    <mergeCell ref="I207:I273"/>
    <mergeCell ref="J207:J211"/>
    <mergeCell ref="K207:K211"/>
    <mergeCell ref="J212:J213"/>
    <mergeCell ref="K212:K213"/>
    <mergeCell ref="J219:J222"/>
    <mergeCell ref="C18:C19"/>
    <mergeCell ref="F7:F11"/>
    <mergeCell ref="C7:C11"/>
    <mergeCell ref="H7:H31"/>
    <mergeCell ref="I7:I31"/>
    <mergeCell ref="J7:J11"/>
    <mergeCell ref="K7:K11"/>
    <mergeCell ref="J12:J15"/>
    <mergeCell ref="K12:K15"/>
    <mergeCell ref="B25:B27"/>
    <mergeCell ref="D25:D27"/>
    <mergeCell ref="E25:E27"/>
    <mergeCell ref="F25:F27"/>
    <mergeCell ref="D21:D22"/>
    <mergeCell ref="J18:J19"/>
    <mergeCell ref="K18:K19"/>
    <mergeCell ref="J25:J28"/>
    <mergeCell ref="K25:K28"/>
    <mergeCell ref="J29:J31"/>
    <mergeCell ref="K29:K31"/>
    <mergeCell ref="B23:B24"/>
    <mergeCell ref="E23:E24"/>
    <mergeCell ref="F23:F24"/>
    <mergeCell ref="G7:G11"/>
    <mergeCell ref="G18:G19"/>
    <mergeCell ref="D23:D24"/>
    <mergeCell ref="F29:F31"/>
    <mergeCell ref="E21:E22"/>
    <mergeCell ref="F21:F22"/>
    <mergeCell ref="B21:B22"/>
    <mergeCell ref="F44:F47"/>
    <mergeCell ref="F48:F51"/>
    <mergeCell ref="D36:D37"/>
    <mergeCell ref="E36:E37"/>
    <mergeCell ref="C44:C47"/>
    <mergeCell ref="C48:C51"/>
    <mergeCell ref="C36:C37"/>
    <mergeCell ref="C38:C39"/>
    <mergeCell ref="C40:C43"/>
    <mergeCell ref="D40:D43"/>
    <mergeCell ref="E40:E43"/>
    <mergeCell ref="F40:F43"/>
    <mergeCell ref="B38:B39"/>
    <mergeCell ref="D38:D39"/>
    <mergeCell ref="C29:C31"/>
    <mergeCell ref="B36:B37"/>
    <mergeCell ref="B65:B67"/>
    <mergeCell ref="D65:D67"/>
    <mergeCell ref="E65:E67"/>
    <mergeCell ref="B56:B60"/>
    <mergeCell ref="E158:E169"/>
    <mergeCell ref="F158:F169"/>
    <mergeCell ref="B142:B155"/>
    <mergeCell ref="B156:B157"/>
    <mergeCell ref="D156:D157"/>
    <mergeCell ref="E156:E157"/>
    <mergeCell ref="F156:F157"/>
    <mergeCell ref="C111:C112"/>
    <mergeCell ref="C113:C116"/>
    <mergeCell ref="C117:C118"/>
    <mergeCell ref="C56:C60"/>
    <mergeCell ref="C119:C121"/>
    <mergeCell ref="B75:B79"/>
    <mergeCell ref="B111:B112"/>
    <mergeCell ref="B113:B116"/>
    <mergeCell ref="B93:B98"/>
    <mergeCell ref="B99:B101"/>
    <mergeCell ref="B102:B109"/>
    <mergeCell ref="C93:C98"/>
    <mergeCell ref="B81:B92"/>
    <mergeCell ref="B196:B197"/>
    <mergeCell ref="C158:C169"/>
    <mergeCell ref="D196:D197"/>
    <mergeCell ref="D187:D195"/>
    <mergeCell ref="E187:E195"/>
    <mergeCell ref="E196:E197"/>
    <mergeCell ref="D198:D200"/>
    <mergeCell ref="D201:D206"/>
    <mergeCell ref="E201:E206"/>
    <mergeCell ref="E198:E200"/>
    <mergeCell ref="B158:B169"/>
    <mergeCell ref="B198:B200"/>
    <mergeCell ref="B201:B206"/>
    <mergeCell ref="B187:B195"/>
    <mergeCell ref="B176:B184"/>
    <mergeCell ref="D176:D184"/>
    <mergeCell ref="E176:E184"/>
    <mergeCell ref="B172:B175"/>
    <mergeCell ref="D172:D175"/>
    <mergeCell ref="E172:E175"/>
    <mergeCell ref="B53:B55"/>
    <mergeCell ref="A7:A11"/>
    <mergeCell ref="A18:A19"/>
    <mergeCell ref="A21:A22"/>
    <mergeCell ref="A23:A24"/>
    <mergeCell ref="A25:A27"/>
    <mergeCell ref="A29:A31"/>
    <mergeCell ref="A36:A37"/>
    <mergeCell ref="A38:A39"/>
    <mergeCell ref="A40:A43"/>
    <mergeCell ref="A44:A47"/>
    <mergeCell ref="A48:A51"/>
    <mergeCell ref="A53:A55"/>
    <mergeCell ref="A16:A17"/>
    <mergeCell ref="B16:B17"/>
    <mergeCell ref="A119:A121"/>
    <mergeCell ref="A122:A141"/>
    <mergeCell ref="A142:A155"/>
    <mergeCell ref="A156:A157"/>
    <mergeCell ref="A158:A169"/>
    <mergeCell ref="A172:A175"/>
    <mergeCell ref="A56:A60"/>
    <mergeCell ref="A65:A67"/>
    <mergeCell ref="A68:A69"/>
    <mergeCell ref="A70:A74"/>
    <mergeCell ref="A75:A79"/>
    <mergeCell ref="A81:A92"/>
    <mergeCell ref="A93:A98"/>
    <mergeCell ref="A99:A101"/>
    <mergeCell ref="A102:A109"/>
    <mergeCell ref="A290:A294"/>
    <mergeCell ref="A295:C295"/>
    <mergeCell ref="C21:C22"/>
    <mergeCell ref="C23:C24"/>
    <mergeCell ref="C25:C27"/>
    <mergeCell ref="C65:C67"/>
    <mergeCell ref="C68:C69"/>
    <mergeCell ref="C70:C74"/>
    <mergeCell ref="C75:C79"/>
    <mergeCell ref="C81:C92"/>
    <mergeCell ref="C99:C101"/>
    <mergeCell ref="C102:C109"/>
    <mergeCell ref="C122:C141"/>
    <mergeCell ref="C142:C155"/>
    <mergeCell ref="C156:C157"/>
    <mergeCell ref="C172:C175"/>
    <mergeCell ref="C176:C184"/>
    <mergeCell ref="C187:C195"/>
    <mergeCell ref="C196:C197"/>
    <mergeCell ref="C198:C200"/>
    <mergeCell ref="C201:C206"/>
    <mergeCell ref="C214:C215"/>
    <mergeCell ref="C224:C250"/>
    <mergeCell ref="A224:A250"/>
    <mergeCell ref="A5:A6"/>
    <mergeCell ref="B5:B6"/>
    <mergeCell ref="C5:C6"/>
    <mergeCell ref="A287:A289"/>
    <mergeCell ref="A255:A262"/>
    <mergeCell ref="A263:A268"/>
    <mergeCell ref="A269:A270"/>
    <mergeCell ref="A271:A273"/>
    <mergeCell ref="A274:A276"/>
    <mergeCell ref="A277:A280"/>
    <mergeCell ref="A281:A284"/>
    <mergeCell ref="A285:A286"/>
    <mergeCell ref="A176:A184"/>
    <mergeCell ref="A187:A195"/>
    <mergeCell ref="A196:A197"/>
    <mergeCell ref="A198:A200"/>
    <mergeCell ref="A201:A206"/>
    <mergeCell ref="A207:A211"/>
    <mergeCell ref="A212:A213"/>
    <mergeCell ref="A214:A215"/>
    <mergeCell ref="A219:A222"/>
    <mergeCell ref="A111:A112"/>
    <mergeCell ref="A113:A116"/>
    <mergeCell ref="A117:A118"/>
    <mergeCell ref="C207:C211"/>
    <mergeCell ref="K219:K222"/>
    <mergeCell ref="J224:J239"/>
    <mergeCell ref="K224:K239"/>
    <mergeCell ref="J240:J250"/>
    <mergeCell ref="K240:K250"/>
    <mergeCell ref="G271:G273"/>
    <mergeCell ref="G274:G276"/>
    <mergeCell ref="D281:D284"/>
    <mergeCell ref="D274:D276"/>
    <mergeCell ref="E274:E276"/>
    <mergeCell ref="F274:F276"/>
    <mergeCell ref="D271:D273"/>
    <mergeCell ref="E271:E273"/>
    <mergeCell ref="F271:F273"/>
    <mergeCell ref="D255:D262"/>
    <mergeCell ref="E255:E262"/>
    <mergeCell ref="J281:J286"/>
    <mergeCell ref="K281:K286"/>
    <mergeCell ref="C212:C213"/>
    <mergeCell ref="G224:G250"/>
    <mergeCell ref="G255:G262"/>
    <mergeCell ref="E277:E280"/>
    <mergeCell ref="F277:F280"/>
    <mergeCell ref="K67:K69"/>
    <mergeCell ref="J71:J72"/>
    <mergeCell ref="K71:K72"/>
    <mergeCell ref="C263:C268"/>
    <mergeCell ref="D142:D155"/>
    <mergeCell ref="E142:E155"/>
    <mergeCell ref="F142:F155"/>
    <mergeCell ref="G158:G169"/>
    <mergeCell ref="G172:G175"/>
    <mergeCell ref="G176:G184"/>
    <mergeCell ref="G187:G195"/>
    <mergeCell ref="F176:F184"/>
    <mergeCell ref="F187:F195"/>
    <mergeCell ref="F201:F206"/>
    <mergeCell ref="F172:F175"/>
    <mergeCell ref="F255:F262"/>
    <mergeCell ref="G196:G197"/>
    <mergeCell ref="G198:G200"/>
    <mergeCell ref="G201:G206"/>
    <mergeCell ref="G207:G211"/>
    <mergeCell ref="G212:G213"/>
    <mergeCell ref="G214:G215"/>
    <mergeCell ref="G219:G222"/>
    <mergeCell ref="F207:F211"/>
    <mergeCell ref="J287:J288"/>
    <mergeCell ref="K287:K288"/>
    <mergeCell ref="J290:J294"/>
    <mergeCell ref="K130:K131"/>
    <mergeCell ref="J106:J107"/>
    <mergeCell ref="K106:K107"/>
    <mergeCell ref="J108:J109"/>
    <mergeCell ref="K108:K109"/>
    <mergeCell ref="J111:J112"/>
    <mergeCell ref="K111:K112"/>
    <mergeCell ref="J113:J116"/>
    <mergeCell ref="K113:K116"/>
    <mergeCell ref="J117:J118"/>
    <mergeCell ref="K117:K118"/>
    <mergeCell ref="J119:J121"/>
    <mergeCell ref="K119:K121"/>
    <mergeCell ref="J126:J127"/>
    <mergeCell ref="K126:K127"/>
    <mergeCell ref="J128:J129"/>
    <mergeCell ref="K128:K129"/>
    <mergeCell ref="J130:J131"/>
    <mergeCell ref="K214:K218"/>
    <mergeCell ref="J36:J37"/>
    <mergeCell ref="K36:K37"/>
    <mergeCell ref="J38:J39"/>
    <mergeCell ref="K38:K39"/>
    <mergeCell ref="J40:J43"/>
    <mergeCell ref="K194:K195"/>
    <mergeCell ref="J197:J203"/>
    <mergeCell ref="K197:K203"/>
    <mergeCell ref="J204:J206"/>
    <mergeCell ref="K204:K206"/>
    <mergeCell ref="K40:K43"/>
    <mergeCell ref="J44:J47"/>
    <mergeCell ref="K44:K47"/>
    <mergeCell ref="J48:J51"/>
    <mergeCell ref="K48:K51"/>
    <mergeCell ref="J53:J55"/>
    <mergeCell ref="K53:K55"/>
    <mergeCell ref="J56:J60"/>
    <mergeCell ref="K56:K60"/>
    <mergeCell ref="J62:J63"/>
    <mergeCell ref="K62:K63"/>
    <mergeCell ref="J65:J66"/>
    <mergeCell ref="K65:K66"/>
    <mergeCell ref="J67:J69"/>
    <mergeCell ref="K75:K80"/>
    <mergeCell ref="J81:J90"/>
    <mergeCell ref="K81:K90"/>
    <mergeCell ref="J93:J98"/>
    <mergeCell ref="K93:K98"/>
    <mergeCell ref="J99:J100"/>
    <mergeCell ref="K99:K100"/>
    <mergeCell ref="J104:J105"/>
    <mergeCell ref="K104:K105"/>
    <mergeCell ref="A1:Z2"/>
    <mergeCell ref="A3:Z3"/>
    <mergeCell ref="J251:J254"/>
    <mergeCell ref="K251:K254"/>
    <mergeCell ref="J255:J262"/>
    <mergeCell ref="K255:K262"/>
    <mergeCell ref="J263:J273"/>
    <mergeCell ref="K263:K273"/>
    <mergeCell ref="J140:J141"/>
    <mergeCell ref="K140:K141"/>
    <mergeCell ref="J142:J157"/>
    <mergeCell ref="K142:K157"/>
    <mergeCell ref="J158:J169"/>
    <mergeCell ref="K158:K169"/>
    <mergeCell ref="H171:H206"/>
    <mergeCell ref="J122:J125"/>
    <mergeCell ref="K122:K125"/>
    <mergeCell ref="C16:C17"/>
    <mergeCell ref="D16:D17"/>
    <mergeCell ref="E16:E17"/>
    <mergeCell ref="F16:F17"/>
    <mergeCell ref="G16:G17"/>
    <mergeCell ref="H32:H170"/>
    <mergeCell ref="I32:I170"/>
    <mergeCell ref="J16:J17"/>
    <mergeCell ref="K16:K17"/>
    <mergeCell ref="G295:Z295"/>
    <mergeCell ref="L20:L21"/>
    <mergeCell ref="M20:M21"/>
    <mergeCell ref="N20:N21"/>
    <mergeCell ref="O20:O21"/>
    <mergeCell ref="P20:P21"/>
    <mergeCell ref="Z20:Z21"/>
    <mergeCell ref="J20:J24"/>
    <mergeCell ref="K20:K24"/>
    <mergeCell ref="J133:J138"/>
    <mergeCell ref="K133:K138"/>
    <mergeCell ref="I171:I206"/>
    <mergeCell ref="J171:J186"/>
    <mergeCell ref="K171:K186"/>
    <mergeCell ref="J187:J192"/>
    <mergeCell ref="K187:K192"/>
    <mergeCell ref="J194:J195"/>
    <mergeCell ref="H274:H294"/>
    <mergeCell ref="I274:I294"/>
    <mergeCell ref="J274:J280"/>
    <mergeCell ref="K274:K280"/>
    <mergeCell ref="J75:J80"/>
  </mergeCells>
  <printOptions horizontalCentered="1"/>
  <pageMargins left="0.7" right="0.7" top="0.75" bottom="0.75" header="0" footer="0"/>
  <pageSetup paperSize="211" scale="27" orientation="landscape" r:id="rId1"/>
  <rowBreaks count="7" manualBreakCount="7">
    <brk id="28" max="25" man="1"/>
    <brk id="61" max="25" man="1"/>
    <brk id="86" max="25" man="1"/>
    <brk id="135" max="25" man="1"/>
    <brk id="166" max="25" man="1"/>
    <brk id="196" max="25" man="1"/>
    <brk id="245" max="2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workbookViewId="0"/>
  </sheetViews>
  <sheetFormatPr baseColWidth="10" defaultColWidth="14.42578125" defaultRowHeight="15" customHeight="1" x14ac:dyDescent="0.25"/>
  <cols>
    <col min="1" max="1" width="38.28515625" customWidth="1"/>
    <col min="2" max="2" width="78.5703125" customWidth="1"/>
    <col min="3" max="3" width="23.7109375" customWidth="1"/>
    <col min="4" max="4" width="17.7109375" customWidth="1"/>
    <col min="5" max="5" width="20.140625" customWidth="1"/>
    <col min="6" max="6" width="20.28515625" customWidth="1"/>
    <col min="7" max="7" width="20.42578125" customWidth="1"/>
    <col min="8" max="8" width="26" customWidth="1"/>
    <col min="9" max="26" width="10.7109375" customWidth="1"/>
  </cols>
  <sheetData>
    <row r="1" spans="1:8" x14ac:dyDescent="0.25">
      <c r="A1" s="94" t="s">
        <v>3</v>
      </c>
    </row>
    <row r="2" spans="1:8" x14ac:dyDescent="0.25">
      <c r="A2" s="95" t="s">
        <v>313</v>
      </c>
      <c r="G2" s="73"/>
      <c r="H2" s="73"/>
    </row>
    <row r="3" spans="1:8" x14ac:dyDescent="0.25">
      <c r="A3" s="96" t="s">
        <v>176</v>
      </c>
      <c r="G3" s="74"/>
      <c r="H3" s="74"/>
    </row>
    <row r="4" spans="1:8" x14ac:dyDescent="0.25">
      <c r="A4" s="96" t="s">
        <v>223</v>
      </c>
      <c r="G4" s="74"/>
      <c r="H4" s="74"/>
    </row>
    <row r="5" spans="1:8" x14ac:dyDescent="0.25">
      <c r="A5" s="96" t="s">
        <v>628</v>
      </c>
      <c r="G5" s="74"/>
      <c r="H5" s="74"/>
    </row>
    <row r="6" spans="1:8" x14ac:dyDescent="0.25">
      <c r="A6" s="96" t="s">
        <v>432</v>
      </c>
      <c r="G6" s="74"/>
      <c r="H6" s="74"/>
    </row>
    <row r="7" spans="1:8" x14ac:dyDescent="0.25">
      <c r="A7" s="96" t="s">
        <v>219</v>
      </c>
      <c r="G7" s="74"/>
      <c r="H7" s="74"/>
    </row>
    <row r="8" spans="1:8" x14ac:dyDescent="0.25">
      <c r="A8" s="96" t="s">
        <v>707</v>
      </c>
      <c r="G8" s="74"/>
      <c r="H8" s="74"/>
    </row>
    <row r="9" spans="1:8" x14ac:dyDescent="0.25">
      <c r="A9" s="96" t="s">
        <v>46</v>
      </c>
      <c r="G9" s="74"/>
      <c r="H9" s="74"/>
    </row>
    <row r="10" spans="1:8" x14ac:dyDescent="0.25">
      <c r="A10" s="96" t="s">
        <v>184</v>
      </c>
      <c r="G10" s="74"/>
      <c r="H10" s="74"/>
    </row>
    <row r="11" spans="1:8" x14ac:dyDescent="0.25">
      <c r="A11" s="96" t="s">
        <v>65</v>
      </c>
      <c r="G11" s="74"/>
      <c r="H11" s="74"/>
    </row>
    <row r="12" spans="1:8" x14ac:dyDescent="0.25">
      <c r="A12" s="96" t="s">
        <v>389</v>
      </c>
      <c r="G12" s="74"/>
      <c r="H12" s="74"/>
    </row>
    <row r="13" spans="1:8" x14ac:dyDescent="0.25">
      <c r="A13" s="96" t="s">
        <v>549</v>
      </c>
      <c r="G13" s="74"/>
      <c r="H13" s="74"/>
    </row>
    <row r="14" spans="1:8" x14ac:dyDescent="0.25">
      <c r="A14" s="96" t="s">
        <v>753</v>
      </c>
      <c r="G14" s="74"/>
      <c r="H14" s="74"/>
    </row>
    <row r="15" spans="1:8" x14ac:dyDescent="0.25">
      <c r="A15" s="96" t="s">
        <v>146</v>
      </c>
      <c r="G15" s="74"/>
      <c r="H15" s="74"/>
    </row>
    <row r="16" spans="1:8" x14ac:dyDescent="0.25">
      <c r="A16" s="96" t="s">
        <v>125</v>
      </c>
      <c r="G16" s="74"/>
      <c r="H16" s="74"/>
    </row>
    <row r="17" spans="1:8" x14ac:dyDescent="0.25">
      <c r="A17" s="96" t="s">
        <v>299</v>
      </c>
      <c r="G17" s="74"/>
      <c r="H17" s="74"/>
    </row>
    <row r="18" spans="1:8" x14ac:dyDescent="0.25">
      <c r="A18" s="96" t="s">
        <v>242</v>
      </c>
      <c r="G18" s="74"/>
      <c r="H18" s="74"/>
    </row>
    <row r="19" spans="1:8" x14ac:dyDescent="0.25">
      <c r="A19" s="96" t="s">
        <v>269</v>
      </c>
      <c r="G19" s="74"/>
      <c r="H19" s="74"/>
    </row>
    <row r="20" spans="1:8" x14ac:dyDescent="0.25">
      <c r="A20" s="96" t="s">
        <v>272</v>
      </c>
      <c r="G20" s="74"/>
      <c r="H20" s="74"/>
    </row>
    <row r="21" spans="1:8" ht="15.75" customHeight="1" x14ac:dyDescent="0.25">
      <c r="A21" s="96" t="s">
        <v>215</v>
      </c>
      <c r="G21" s="74"/>
      <c r="H21" s="74"/>
    </row>
    <row r="22" spans="1:8" ht="15.75" customHeight="1" x14ac:dyDescent="0.25">
      <c r="A22" s="96" t="s">
        <v>325</v>
      </c>
      <c r="G22" s="74"/>
      <c r="H22" s="74"/>
    </row>
    <row r="23" spans="1:8" ht="15.75" customHeight="1" x14ac:dyDescent="0.25">
      <c r="A23" s="96" t="s">
        <v>744</v>
      </c>
      <c r="G23" s="74"/>
      <c r="H23" s="74"/>
    </row>
    <row r="24" spans="1:8" ht="15.75" customHeight="1" x14ac:dyDescent="0.25">
      <c r="A24" s="96" t="s">
        <v>657</v>
      </c>
      <c r="G24" s="74"/>
      <c r="H24" s="74"/>
    </row>
    <row r="25" spans="1:8" ht="15.75" customHeight="1" x14ac:dyDescent="0.25">
      <c r="A25" s="96" t="s">
        <v>30</v>
      </c>
      <c r="G25" s="74"/>
      <c r="H25" s="74"/>
    </row>
    <row r="26" spans="1:8" ht="15.75" customHeight="1" x14ac:dyDescent="0.25">
      <c r="A26" s="96" t="s">
        <v>328</v>
      </c>
      <c r="G26" s="74"/>
      <c r="H26" s="74"/>
    </row>
    <row r="27" spans="1:8" ht="15.75" customHeight="1" x14ac:dyDescent="0.25">
      <c r="A27" s="96" t="s">
        <v>460</v>
      </c>
      <c r="G27" s="74"/>
      <c r="H27" s="74"/>
    </row>
    <row r="28" spans="1:8" ht="15.75" customHeight="1" x14ac:dyDescent="0.25">
      <c r="A28" s="96" t="s">
        <v>466</v>
      </c>
      <c r="G28" s="74"/>
      <c r="H28" s="74"/>
    </row>
    <row r="29" spans="1:8" ht="15.75" customHeight="1" x14ac:dyDescent="0.25">
      <c r="A29" s="96" t="s">
        <v>504</v>
      </c>
      <c r="G29" s="74"/>
      <c r="H29" s="74"/>
    </row>
    <row r="30" spans="1:8" ht="15.75" customHeight="1" x14ac:dyDescent="0.25">
      <c r="A30" s="96" t="s">
        <v>116</v>
      </c>
      <c r="G30" s="74"/>
      <c r="H30" s="74"/>
    </row>
    <row r="31" spans="1:8" ht="15.75" customHeight="1" x14ac:dyDescent="0.25">
      <c r="A31" s="96" t="s">
        <v>287</v>
      </c>
      <c r="G31" s="74"/>
      <c r="H31" s="74"/>
    </row>
    <row r="32" spans="1:8" ht="15.75" customHeight="1" x14ac:dyDescent="0.25">
      <c r="A32" s="96" t="s">
        <v>94</v>
      </c>
      <c r="G32" s="74"/>
      <c r="H32" s="74"/>
    </row>
    <row r="33" spans="1:8" ht="15.75" customHeight="1" x14ac:dyDescent="0.25">
      <c r="A33" s="96" t="s">
        <v>110</v>
      </c>
      <c r="G33" s="74"/>
      <c r="H33" s="74"/>
    </row>
    <row r="34" spans="1:8" ht="15.75" customHeight="1" x14ac:dyDescent="0.25">
      <c r="A34" s="96" t="s">
        <v>208</v>
      </c>
      <c r="G34" s="74"/>
      <c r="H34" s="74"/>
    </row>
    <row r="35" spans="1:8" ht="15.75" customHeight="1" x14ac:dyDescent="0.25">
      <c r="A35" s="96" t="s">
        <v>727</v>
      </c>
      <c r="G35" s="74"/>
      <c r="H35" s="74"/>
    </row>
    <row r="36" spans="1:8" ht="15.75" customHeight="1" x14ac:dyDescent="0.25">
      <c r="A36" s="96" t="s">
        <v>137</v>
      </c>
      <c r="G36" s="74"/>
      <c r="H36" s="74"/>
    </row>
    <row r="37" spans="1:8" ht="15.75" customHeight="1" x14ac:dyDescent="0.25">
      <c r="A37" s="96" t="s">
        <v>354</v>
      </c>
      <c r="G37" s="74"/>
      <c r="H37" s="74"/>
    </row>
    <row r="38" spans="1:8" ht="15.75" customHeight="1" x14ac:dyDescent="0.25">
      <c r="A38" s="96" t="s">
        <v>347</v>
      </c>
      <c r="G38" s="74"/>
      <c r="H38" s="74"/>
    </row>
    <row r="39" spans="1:8" ht="15.75" customHeight="1" x14ac:dyDescent="0.25">
      <c r="A39" s="96" t="s">
        <v>290</v>
      </c>
      <c r="G39" s="74"/>
      <c r="H39" s="74"/>
    </row>
    <row r="40" spans="1:8" ht="15.75" customHeight="1" x14ac:dyDescent="0.25">
      <c r="A40" s="96" t="s">
        <v>342</v>
      </c>
      <c r="G40" s="74"/>
      <c r="H40" s="74"/>
    </row>
    <row r="41" spans="1:8" ht="15.75" customHeight="1" x14ac:dyDescent="0.25">
      <c r="A41" s="96" t="s">
        <v>198</v>
      </c>
      <c r="G41" s="74"/>
      <c r="H41" s="74"/>
    </row>
    <row r="42" spans="1:8" ht="15.75" customHeight="1" x14ac:dyDescent="0.25">
      <c r="A42" s="96" t="s">
        <v>676</v>
      </c>
      <c r="G42" s="74"/>
      <c r="H42" s="74"/>
    </row>
    <row r="43" spans="1:8" ht="15.75" customHeight="1" x14ac:dyDescent="0.25">
      <c r="A43" s="96" t="s">
        <v>333</v>
      </c>
      <c r="G43" s="74"/>
      <c r="H43" s="74"/>
    </row>
    <row r="44" spans="1:8" ht="15.75" customHeight="1" x14ac:dyDescent="0.25">
      <c r="A44" s="96" t="s">
        <v>104</v>
      </c>
      <c r="G44" s="74"/>
      <c r="H44" s="74"/>
    </row>
    <row r="45" spans="1:8" ht="15.75" customHeight="1" x14ac:dyDescent="0.25">
      <c r="A45" s="96" t="s">
        <v>173</v>
      </c>
      <c r="G45" s="74"/>
      <c r="H45" s="74"/>
    </row>
    <row r="46" spans="1:8" ht="15.75" customHeight="1" x14ac:dyDescent="0.25">
      <c r="A46" s="96" t="s">
        <v>266</v>
      </c>
      <c r="G46" s="74"/>
      <c r="H46" s="74"/>
    </row>
    <row r="47" spans="1:8" ht="15.75" customHeight="1" x14ac:dyDescent="0.25">
      <c r="A47" s="96" t="s">
        <v>83</v>
      </c>
      <c r="G47" s="74"/>
      <c r="H47" s="74"/>
    </row>
    <row r="48" spans="1:8" ht="15.75" customHeight="1" x14ac:dyDescent="0.25">
      <c r="A48" s="96" t="s">
        <v>58</v>
      </c>
      <c r="G48" s="74"/>
      <c r="H48" s="74"/>
    </row>
    <row r="49" spans="1:8" ht="15.75" customHeight="1" x14ac:dyDescent="0.25">
      <c r="A49" s="96" t="s">
        <v>592</v>
      </c>
      <c r="G49" s="74"/>
      <c r="H49" s="74"/>
    </row>
    <row r="50" spans="1:8" ht="15.75" customHeight="1" x14ac:dyDescent="0.25">
      <c r="A50" s="96" t="s">
        <v>524</v>
      </c>
      <c r="G50" s="74"/>
      <c r="H50" s="74"/>
    </row>
    <row r="51" spans="1:8" ht="15.75" customHeight="1" x14ac:dyDescent="0.25">
      <c r="A51" s="96" t="s">
        <v>530</v>
      </c>
      <c r="G51" s="74"/>
      <c r="H51" s="74"/>
    </row>
    <row r="52" spans="1:8" ht="15.75" customHeight="1" x14ac:dyDescent="0.25">
      <c r="A52" s="96" t="s">
        <v>577</v>
      </c>
      <c r="G52" s="74"/>
      <c r="H52" s="74"/>
    </row>
    <row r="53" spans="1:8" ht="15.75" customHeight="1" x14ac:dyDescent="0.25">
      <c r="A53" s="96" t="s">
        <v>394</v>
      </c>
      <c r="G53" s="74"/>
      <c r="H53" s="74"/>
    </row>
    <row r="54" spans="1:8" ht="15.75" customHeight="1" x14ac:dyDescent="0.25">
      <c r="A54" s="96" t="s">
        <v>561</v>
      </c>
      <c r="G54" s="74"/>
      <c r="H54" s="74"/>
    </row>
    <row r="55" spans="1:8" ht="15.75" customHeight="1" x14ac:dyDescent="0.25">
      <c r="A55" s="96" t="s">
        <v>296</v>
      </c>
      <c r="G55" s="74"/>
      <c r="H55" s="74"/>
    </row>
    <row r="56" spans="1:8" ht="15.75" customHeight="1" x14ac:dyDescent="0.25">
      <c r="A56" s="96" t="s">
        <v>302</v>
      </c>
      <c r="G56" s="74"/>
      <c r="H56" s="74"/>
    </row>
    <row r="57" spans="1:8" ht="15.75" customHeight="1" x14ac:dyDescent="0.25">
      <c r="A57" s="96" t="s">
        <v>156</v>
      </c>
      <c r="G57" s="74"/>
      <c r="H57" s="74"/>
    </row>
    <row r="58" spans="1:8" ht="15.75" customHeight="1" x14ac:dyDescent="0.25">
      <c r="A58" s="96" t="s">
        <v>187</v>
      </c>
      <c r="G58" s="74"/>
      <c r="H58" s="74"/>
    </row>
    <row r="59" spans="1:8" ht="15.75" customHeight="1" x14ac:dyDescent="0.25">
      <c r="A59" s="96" t="s">
        <v>149</v>
      </c>
      <c r="G59" s="74"/>
      <c r="H59" s="74"/>
    </row>
    <row r="60" spans="1:8" ht="15.75" customHeight="1" x14ac:dyDescent="0.25">
      <c r="A60" s="96" t="s">
        <v>355</v>
      </c>
      <c r="G60" s="74"/>
      <c r="H60" s="74"/>
    </row>
    <row r="61" spans="1:8" ht="15.75" customHeight="1" x14ac:dyDescent="0.25">
      <c r="A61" s="96" t="s">
        <v>360</v>
      </c>
      <c r="G61" s="74"/>
      <c r="H61" s="74"/>
    </row>
    <row r="62" spans="1:8" ht="15.75" customHeight="1" x14ac:dyDescent="0.25">
      <c r="A62" s="96" t="s">
        <v>365</v>
      </c>
      <c r="G62" s="74"/>
      <c r="H62" s="74"/>
    </row>
    <row r="63" spans="1:8" ht="15.75" customHeight="1" x14ac:dyDescent="0.25">
      <c r="A63" s="96" t="s">
        <v>370</v>
      </c>
      <c r="G63" s="74"/>
      <c r="H63" s="74"/>
    </row>
    <row r="64" spans="1:8" ht="15.75" customHeight="1" x14ac:dyDescent="0.25">
      <c r="A64" s="96" t="s">
        <v>386</v>
      </c>
      <c r="G64" s="74"/>
      <c r="H64" s="74"/>
    </row>
    <row r="65" spans="1:8" ht="15.75" customHeight="1" x14ac:dyDescent="0.25">
      <c r="A65" s="96" t="s">
        <v>307</v>
      </c>
      <c r="G65" s="74"/>
      <c r="H65" s="74"/>
    </row>
    <row r="66" spans="1:8" ht="15.75" customHeight="1" x14ac:dyDescent="0.25">
      <c r="A66" s="96" t="s">
        <v>373</v>
      </c>
      <c r="G66" s="74"/>
      <c r="H66" s="74"/>
    </row>
    <row r="67" spans="1:8" ht="15.75" customHeight="1" x14ac:dyDescent="0.25">
      <c r="A67" s="96" t="s">
        <v>789</v>
      </c>
      <c r="G67" s="74"/>
      <c r="H67" s="74"/>
    </row>
    <row r="68" spans="1:8" ht="15.75" customHeight="1" x14ac:dyDescent="0.25">
      <c r="A68" s="97" t="s">
        <v>790</v>
      </c>
      <c r="G68" s="74"/>
      <c r="H68" s="74"/>
    </row>
    <row r="69" spans="1:8" ht="15.75" customHeight="1" x14ac:dyDescent="0.25">
      <c r="G69" s="74"/>
      <c r="H69" s="74"/>
    </row>
    <row r="70" spans="1:8" ht="15.75" customHeight="1" x14ac:dyDescent="0.25">
      <c r="G70" s="74"/>
      <c r="H70" s="74"/>
    </row>
    <row r="71" spans="1:8" ht="15.75" customHeight="1" x14ac:dyDescent="0.25">
      <c r="G71" s="74"/>
      <c r="H71" s="74"/>
    </row>
    <row r="72" spans="1:8" ht="15.75" customHeight="1" x14ac:dyDescent="0.25">
      <c r="G72" s="74"/>
      <c r="H72" s="74"/>
    </row>
    <row r="73" spans="1:8" ht="15.75" customHeight="1" x14ac:dyDescent="0.25">
      <c r="G73" s="74"/>
      <c r="H73" s="74"/>
    </row>
    <row r="74" spans="1:8" ht="15.75" customHeight="1" x14ac:dyDescent="0.25">
      <c r="G74" s="74"/>
      <c r="H74" s="74"/>
    </row>
    <row r="75" spans="1:8" ht="15.75" customHeight="1" x14ac:dyDescent="0.25"/>
    <row r="76" spans="1:8" ht="15.75" customHeight="1" x14ac:dyDescent="0.25"/>
    <row r="77" spans="1:8" ht="15.75" customHeight="1" x14ac:dyDescent="0.25"/>
    <row r="78" spans="1:8" ht="15.75" customHeight="1" x14ac:dyDescent="0.25"/>
    <row r="79" spans="1:8" ht="15.75" customHeight="1" x14ac:dyDescent="0.25"/>
    <row r="80" spans="1:8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00"/>
  <sheetViews>
    <sheetView workbookViewId="0"/>
  </sheetViews>
  <sheetFormatPr baseColWidth="10" defaultColWidth="14.42578125" defaultRowHeight="15" customHeight="1" x14ac:dyDescent="0.25"/>
  <cols>
    <col min="1" max="1" width="24.42578125" customWidth="1"/>
    <col min="2" max="26" width="10.7109375" customWidth="1"/>
  </cols>
  <sheetData>
    <row r="1" spans="1:9" x14ac:dyDescent="0.25">
      <c r="A1" s="358" t="s">
        <v>773</v>
      </c>
      <c r="B1" s="334"/>
      <c r="C1" s="334"/>
      <c r="D1" s="334"/>
      <c r="E1" s="334"/>
      <c r="F1" s="334"/>
      <c r="G1" s="334"/>
      <c r="H1" s="334"/>
      <c r="I1" s="335"/>
    </row>
    <row r="2" spans="1:9" x14ac:dyDescent="0.25">
      <c r="A2" s="358" t="s">
        <v>774</v>
      </c>
      <c r="B2" s="334"/>
      <c r="C2" s="334"/>
      <c r="D2" s="334"/>
      <c r="E2" s="334"/>
      <c r="F2" s="334"/>
      <c r="G2" s="334"/>
      <c r="H2" s="334"/>
      <c r="I2" s="335"/>
    </row>
    <row r="3" spans="1:9" x14ac:dyDescent="0.25">
      <c r="A3" s="358" t="s">
        <v>775</v>
      </c>
      <c r="B3" s="334"/>
      <c r="C3" s="334"/>
      <c r="D3" s="334"/>
      <c r="E3" s="334"/>
      <c r="F3" s="334"/>
      <c r="G3" s="334"/>
      <c r="H3" s="334"/>
      <c r="I3" s="335"/>
    </row>
    <row r="4" spans="1:9" x14ac:dyDescent="0.25">
      <c r="A4" s="75"/>
      <c r="B4" s="75"/>
      <c r="C4" s="75"/>
      <c r="D4" s="75"/>
      <c r="E4" s="357"/>
      <c r="F4" s="335"/>
      <c r="G4" s="75"/>
      <c r="H4" s="75"/>
      <c r="I4" s="75"/>
    </row>
    <row r="5" spans="1:9" x14ac:dyDescent="0.25">
      <c r="A5" s="358" t="s">
        <v>776</v>
      </c>
      <c r="B5" s="334"/>
      <c r="C5" s="334"/>
      <c r="D5" s="334"/>
      <c r="E5" s="334"/>
      <c r="F5" s="334"/>
      <c r="G5" s="334"/>
      <c r="H5" s="334"/>
      <c r="I5" s="335"/>
    </row>
    <row r="6" spans="1:9" x14ac:dyDescent="0.25">
      <c r="A6" s="75"/>
      <c r="B6" s="76"/>
      <c r="C6" s="75"/>
      <c r="D6" s="75"/>
      <c r="E6" s="357"/>
      <c r="F6" s="335"/>
      <c r="G6" s="75"/>
      <c r="H6" s="75"/>
      <c r="I6" s="75"/>
    </row>
    <row r="7" spans="1:9" x14ac:dyDescent="0.25">
      <c r="A7" s="75"/>
      <c r="B7" s="75"/>
      <c r="C7" s="358" t="s">
        <v>777</v>
      </c>
      <c r="D7" s="334"/>
      <c r="E7" s="334"/>
      <c r="F7" s="334"/>
      <c r="G7" s="334"/>
      <c r="H7" s="335"/>
      <c r="I7" s="75"/>
    </row>
    <row r="8" spans="1:9" ht="18" x14ac:dyDescent="0.25">
      <c r="A8" s="77" t="s">
        <v>778</v>
      </c>
      <c r="B8" s="77" t="s">
        <v>779</v>
      </c>
      <c r="C8" s="77" t="s">
        <v>16</v>
      </c>
      <c r="D8" s="359" t="s">
        <v>17</v>
      </c>
      <c r="E8" s="335"/>
      <c r="F8" s="78" t="s">
        <v>780</v>
      </c>
      <c r="G8" s="77" t="s">
        <v>22</v>
      </c>
      <c r="H8" s="77" t="s">
        <v>18</v>
      </c>
      <c r="I8" s="78" t="s">
        <v>781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E6:F6"/>
    <mergeCell ref="C7:H7"/>
    <mergeCell ref="D8:E8"/>
    <mergeCell ref="A1:I1"/>
    <mergeCell ref="A2:I2"/>
    <mergeCell ref="A3:I3"/>
    <mergeCell ref="E4:F4"/>
    <mergeCell ref="A5:I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baseColWidth="10" defaultColWidth="14.42578125" defaultRowHeight="15" customHeight="1" x14ac:dyDescent="0.25"/>
  <cols>
    <col min="1" max="1" width="18.140625" customWidth="1"/>
    <col min="2" max="2" width="34.28515625" customWidth="1"/>
    <col min="3" max="3" width="12.140625" customWidth="1"/>
    <col min="4" max="4" width="12.42578125" customWidth="1"/>
    <col min="5" max="5" width="10.5703125" customWidth="1"/>
    <col min="6" max="6" width="11.85546875" customWidth="1"/>
    <col min="7" max="7" width="9.85546875" customWidth="1"/>
    <col min="8" max="8" width="10.7109375" customWidth="1"/>
    <col min="9" max="26" width="11.42578125" customWidth="1"/>
  </cols>
  <sheetData>
    <row r="1" spans="1:26" ht="11.25" customHeight="1" x14ac:dyDescent="0.25">
      <c r="A1" s="362" t="s">
        <v>773</v>
      </c>
      <c r="B1" s="363"/>
      <c r="C1" s="363"/>
      <c r="D1" s="363"/>
      <c r="E1" s="363"/>
      <c r="F1" s="363"/>
      <c r="G1" s="363"/>
      <c r="H1" s="361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11.25" customHeight="1" x14ac:dyDescent="0.25">
      <c r="A2" s="362" t="s">
        <v>774</v>
      </c>
      <c r="B2" s="363"/>
      <c r="C2" s="363"/>
      <c r="D2" s="363"/>
      <c r="E2" s="363"/>
      <c r="F2" s="363"/>
      <c r="G2" s="363"/>
      <c r="H2" s="361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11.25" customHeight="1" x14ac:dyDescent="0.25">
      <c r="A3" s="362" t="s">
        <v>775</v>
      </c>
      <c r="B3" s="363"/>
      <c r="C3" s="363"/>
      <c r="D3" s="363"/>
      <c r="E3" s="363"/>
      <c r="F3" s="363"/>
      <c r="G3" s="363"/>
      <c r="H3" s="361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11.25" customHeight="1" x14ac:dyDescent="0.25">
      <c r="A4" s="80"/>
      <c r="B4" s="80"/>
      <c r="C4" s="80"/>
      <c r="D4" s="80"/>
      <c r="E4" s="80"/>
      <c r="F4" s="80"/>
      <c r="G4" s="80"/>
      <c r="H4" s="80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1.25" customHeight="1" x14ac:dyDescent="0.25">
      <c r="A5" s="362" t="s">
        <v>776</v>
      </c>
      <c r="B5" s="363"/>
      <c r="C5" s="363"/>
      <c r="D5" s="363"/>
      <c r="E5" s="363"/>
      <c r="F5" s="363"/>
      <c r="G5" s="363"/>
      <c r="H5" s="361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ht="11.25" customHeight="1" x14ac:dyDescent="0.25">
      <c r="A6" s="80"/>
      <c r="B6" s="81"/>
      <c r="C6" s="80"/>
      <c r="D6" s="80"/>
      <c r="E6" s="80"/>
      <c r="F6" s="80"/>
      <c r="G6" s="80"/>
      <c r="H6" s="80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26" ht="11.25" customHeight="1" x14ac:dyDescent="0.25">
      <c r="A7" s="80"/>
      <c r="B7" s="80"/>
      <c r="C7" s="362" t="s">
        <v>777</v>
      </c>
      <c r="D7" s="363"/>
      <c r="E7" s="363"/>
      <c r="F7" s="363"/>
      <c r="G7" s="361"/>
      <c r="H7" s="80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1:26" ht="11.25" customHeight="1" x14ac:dyDescent="0.25">
      <c r="A8" s="82" t="s">
        <v>778</v>
      </c>
      <c r="B8" s="82" t="s">
        <v>779</v>
      </c>
      <c r="C8" s="82" t="s">
        <v>768</v>
      </c>
      <c r="D8" s="82" t="s">
        <v>769</v>
      </c>
      <c r="E8" s="82" t="s">
        <v>770</v>
      </c>
      <c r="F8" s="82" t="s">
        <v>782</v>
      </c>
      <c r="G8" s="82" t="s">
        <v>771</v>
      </c>
      <c r="H8" s="82" t="s">
        <v>772</v>
      </c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11.25" customHeight="1" x14ac:dyDescent="0.25">
      <c r="A9" s="84" t="s">
        <v>29</v>
      </c>
      <c r="B9" s="85" t="s">
        <v>30</v>
      </c>
      <c r="C9" s="86">
        <v>1966867092.9805658</v>
      </c>
      <c r="D9" s="87">
        <v>0</v>
      </c>
      <c r="E9" s="87">
        <v>0</v>
      </c>
      <c r="F9" s="87">
        <v>0</v>
      </c>
      <c r="G9" s="87">
        <v>0</v>
      </c>
      <c r="H9" s="86">
        <v>1966867092.9805658</v>
      </c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spans="1:26" ht="11.25" customHeight="1" x14ac:dyDescent="0.25">
      <c r="A10" s="84"/>
      <c r="B10" s="85" t="s">
        <v>46</v>
      </c>
      <c r="C10" s="86">
        <v>679267290</v>
      </c>
      <c r="D10" s="87">
        <v>0</v>
      </c>
      <c r="E10" s="87">
        <v>0</v>
      </c>
      <c r="F10" s="87">
        <v>0</v>
      </c>
      <c r="G10" s="87">
        <v>0</v>
      </c>
      <c r="H10" s="86">
        <v>679267290</v>
      </c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spans="1:26" ht="11.25" customHeight="1" x14ac:dyDescent="0.25">
      <c r="A11" s="84"/>
      <c r="B11" s="85" t="s">
        <v>58</v>
      </c>
      <c r="C11" s="86">
        <v>3622758880</v>
      </c>
      <c r="D11" s="87">
        <v>0</v>
      </c>
      <c r="E11" s="87">
        <v>0</v>
      </c>
      <c r="F11" s="87">
        <v>0</v>
      </c>
      <c r="G11" s="87">
        <v>0</v>
      </c>
      <c r="H11" s="86">
        <v>3622758880</v>
      </c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1:26" ht="11.25" customHeight="1" x14ac:dyDescent="0.25">
      <c r="A12" s="84"/>
      <c r="B12" s="85" t="s">
        <v>65</v>
      </c>
      <c r="C12" s="86">
        <v>2305378627</v>
      </c>
      <c r="D12" s="87">
        <v>0</v>
      </c>
      <c r="E12" s="87">
        <v>0</v>
      </c>
      <c r="F12" s="87">
        <v>0</v>
      </c>
      <c r="G12" s="87">
        <v>0</v>
      </c>
      <c r="H12" s="86">
        <v>2305378627</v>
      </c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1:26" ht="11.25" customHeight="1" x14ac:dyDescent="0.25">
      <c r="A13" s="84"/>
      <c r="B13" s="85" t="s">
        <v>83</v>
      </c>
      <c r="C13" s="86">
        <v>2468193000</v>
      </c>
      <c r="D13" s="87">
        <v>0</v>
      </c>
      <c r="E13" s="87">
        <v>0</v>
      </c>
      <c r="F13" s="87">
        <v>0</v>
      </c>
      <c r="G13" s="87">
        <v>0</v>
      </c>
      <c r="H13" s="86">
        <v>2468193000</v>
      </c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ht="11.25" customHeight="1" x14ac:dyDescent="0.25">
      <c r="A14" s="84"/>
      <c r="B14" s="85" t="s">
        <v>94</v>
      </c>
      <c r="C14" s="86">
        <v>1575150000</v>
      </c>
      <c r="D14" s="87">
        <v>0</v>
      </c>
      <c r="E14" s="87">
        <v>0</v>
      </c>
      <c r="F14" s="87">
        <v>0</v>
      </c>
      <c r="G14" s="87">
        <v>0</v>
      </c>
      <c r="H14" s="86">
        <v>1575150000</v>
      </c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1:26" ht="11.25" customHeight="1" x14ac:dyDescent="0.25">
      <c r="A15" s="84" t="s">
        <v>103</v>
      </c>
      <c r="B15" s="85" t="s">
        <v>104</v>
      </c>
      <c r="C15" s="86">
        <v>312776602.63999999</v>
      </c>
      <c r="D15" s="87">
        <v>0</v>
      </c>
      <c r="E15" s="87">
        <v>0</v>
      </c>
      <c r="F15" s="87">
        <v>0</v>
      </c>
      <c r="G15" s="87">
        <v>0</v>
      </c>
      <c r="H15" s="86">
        <v>312776602.63999999</v>
      </c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11.25" customHeight="1" x14ac:dyDescent="0.25">
      <c r="A16" s="84"/>
      <c r="B16" s="85" t="s">
        <v>110</v>
      </c>
      <c r="C16" s="86">
        <v>354789929.12</v>
      </c>
      <c r="D16" s="87">
        <v>0</v>
      </c>
      <c r="E16" s="87">
        <v>0</v>
      </c>
      <c r="F16" s="87">
        <v>0</v>
      </c>
      <c r="G16" s="87">
        <v>0</v>
      </c>
      <c r="H16" s="86">
        <v>354789929.12</v>
      </c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ht="11.25" customHeight="1" x14ac:dyDescent="0.25">
      <c r="A17" s="84"/>
      <c r="B17" s="85" t="s">
        <v>116</v>
      </c>
      <c r="C17" s="86">
        <v>3339628491.4000001</v>
      </c>
      <c r="D17" s="87">
        <v>0</v>
      </c>
      <c r="E17" s="87">
        <v>0</v>
      </c>
      <c r="F17" s="87">
        <v>0</v>
      </c>
      <c r="G17" s="87">
        <v>0</v>
      </c>
      <c r="H17" s="86">
        <v>3339628491.4000001</v>
      </c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ht="11.25" customHeight="1" x14ac:dyDescent="0.25">
      <c r="A18" s="84"/>
      <c r="B18" s="85" t="s">
        <v>125</v>
      </c>
      <c r="C18" s="86">
        <v>6749256982.8000002</v>
      </c>
      <c r="D18" s="87">
        <v>0</v>
      </c>
      <c r="E18" s="87">
        <v>0</v>
      </c>
      <c r="F18" s="87">
        <v>0</v>
      </c>
      <c r="G18" s="87">
        <v>0</v>
      </c>
      <c r="H18" s="86">
        <v>6749256982.8000002</v>
      </c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ht="11.25" customHeight="1" x14ac:dyDescent="0.25">
      <c r="A19" s="84"/>
      <c r="B19" s="85" t="s">
        <v>137</v>
      </c>
      <c r="C19" s="86">
        <v>2332268830.9299998</v>
      </c>
      <c r="D19" s="86">
        <v>4440110480</v>
      </c>
      <c r="E19" s="87">
        <v>0</v>
      </c>
      <c r="F19" s="87">
        <v>0</v>
      </c>
      <c r="G19" s="87">
        <v>0</v>
      </c>
      <c r="H19" s="86">
        <v>6772379310.9300003</v>
      </c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ht="11.25" customHeight="1" x14ac:dyDescent="0.25">
      <c r="A20" s="84"/>
      <c r="B20" s="85" t="s">
        <v>146</v>
      </c>
      <c r="C20" s="86">
        <v>622038861.42999995</v>
      </c>
      <c r="D20" s="87">
        <v>0</v>
      </c>
      <c r="E20" s="87">
        <v>0</v>
      </c>
      <c r="F20" s="87">
        <v>0</v>
      </c>
      <c r="G20" s="87">
        <v>0</v>
      </c>
      <c r="H20" s="86">
        <v>622038861.42999995</v>
      </c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ht="11.25" customHeight="1" x14ac:dyDescent="0.25">
      <c r="A21" s="84"/>
      <c r="B21" s="85" t="s">
        <v>149</v>
      </c>
      <c r="C21" s="86">
        <v>699469735.93000007</v>
      </c>
      <c r="D21" s="87">
        <v>0</v>
      </c>
      <c r="E21" s="87">
        <v>0</v>
      </c>
      <c r="F21" s="87">
        <v>0</v>
      </c>
      <c r="G21" s="87">
        <v>0</v>
      </c>
      <c r="H21" s="86">
        <v>699469735.93000007</v>
      </c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ht="11.25" customHeight="1" x14ac:dyDescent="0.25">
      <c r="A22" s="84"/>
      <c r="B22" s="85" t="s">
        <v>156</v>
      </c>
      <c r="C22" s="86">
        <v>12658166276.09</v>
      </c>
      <c r="D22" s="87">
        <v>0</v>
      </c>
      <c r="E22" s="87">
        <v>0</v>
      </c>
      <c r="F22" s="87">
        <v>0</v>
      </c>
      <c r="G22" s="87">
        <v>0</v>
      </c>
      <c r="H22" s="86">
        <v>12658166276.09</v>
      </c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ht="11.25" customHeight="1" x14ac:dyDescent="0.25">
      <c r="A23" s="84"/>
      <c r="B23" s="85" t="s">
        <v>173</v>
      </c>
      <c r="C23" s="86">
        <v>391727925.23000002</v>
      </c>
      <c r="D23" s="87">
        <v>0</v>
      </c>
      <c r="E23" s="87">
        <v>0</v>
      </c>
      <c r="F23" s="87">
        <v>0</v>
      </c>
      <c r="G23" s="87">
        <v>0</v>
      </c>
      <c r="H23" s="86">
        <v>391727925.23000002</v>
      </c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ht="11.25" customHeight="1" x14ac:dyDescent="0.25">
      <c r="A24" s="84"/>
      <c r="B24" s="85" t="s">
        <v>176</v>
      </c>
      <c r="C24" s="86">
        <v>1849072016.6199999</v>
      </c>
      <c r="D24" s="86">
        <v>4158089520</v>
      </c>
      <c r="E24" s="87">
        <v>0</v>
      </c>
      <c r="F24" s="87">
        <v>0</v>
      </c>
      <c r="G24" s="87">
        <v>0</v>
      </c>
      <c r="H24" s="86">
        <v>6007161536.6199999</v>
      </c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ht="11.25" customHeight="1" x14ac:dyDescent="0.25">
      <c r="A25" s="84"/>
      <c r="B25" s="85" t="s">
        <v>184</v>
      </c>
      <c r="C25" s="86">
        <v>1614840999.03</v>
      </c>
      <c r="D25" s="87">
        <v>0</v>
      </c>
      <c r="E25" s="87">
        <v>0</v>
      </c>
      <c r="F25" s="87">
        <v>0</v>
      </c>
      <c r="G25" s="87">
        <v>0</v>
      </c>
      <c r="H25" s="86">
        <v>1614840999.03</v>
      </c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1:26" ht="11.25" customHeight="1" x14ac:dyDescent="0.25">
      <c r="A26" s="84"/>
      <c r="B26" s="85" t="s">
        <v>187</v>
      </c>
      <c r="C26" s="86">
        <v>3464685586.1236296</v>
      </c>
      <c r="D26" s="87">
        <v>0</v>
      </c>
      <c r="E26" s="87">
        <v>0</v>
      </c>
      <c r="F26" s="87">
        <v>0</v>
      </c>
      <c r="G26" s="87">
        <v>0</v>
      </c>
      <c r="H26" s="86">
        <v>3464685586.1236296</v>
      </c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spans="1:26" ht="11.25" customHeight="1" x14ac:dyDescent="0.25">
      <c r="A27" s="84"/>
      <c r="B27" s="85" t="s">
        <v>198</v>
      </c>
      <c r="C27" s="86">
        <v>322379084.01232487</v>
      </c>
      <c r="D27" s="87">
        <v>0</v>
      </c>
      <c r="E27" s="87">
        <v>0</v>
      </c>
      <c r="F27" s="87">
        <v>0</v>
      </c>
      <c r="G27" s="87">
        <v>0</v>
      </c>
      <c r="H27" s="86">
        <v>322379084.01232487</v>
      </c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spans="1:26" ht="11.25" customHeight="1" x14ac:dyDescent="0.25">
      <c r="A28" s="84"/>
      <c r="B28" s="85" t="s">
        <v>208</v>
      </c>
      <c r="C28" s="86">
        <v>3818662090.2908053</v>
      </c>
      <c r="D28" s="87">
        <v>0</v>
      </c>
      <c r="E28" s="87">
        <v>0</v>
      </c>
      <c r="F28" s="87">
        <v>0</v>
      </c>
      <c r="G28" s="87">
        <v>0</v>
      </c>
      <c r="H28" s="86">
        <v>3818662090.2908053</v>
      </c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1:26" ht="11.25" customHeight="1" x14ac:dyDescent="0.25">
      <c r="A29" s="84"/>
      <c r="B29" s="85" t="s">
        <v>215</v>
      </c>
      <c r="C29" s="86">
        <v>3865951472.482017</v>
      </c>
      <c r="D29" s="87">
        <v>0</v>
      </c>
      <c r="E29" s="87">
        <v>0</v>
      </c>
      <c r="F29" s="87">
        <v>0</v>
      </c>
      <c r="G29" s="87">
        <v>0</v>
      </c>
      <c r="H29" s="86">
        <v>3865951472.482017</v>
      </c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spans="1:26" ht="11.25" customHeight="1" x14ac:dyDescent="0.25">
      <c r="A30" s="84"/>
      <c r="B30" s="85" t="s">
        <v>219</v>
      </c>
      <c r="C30" s="86">
        <v>711653607.09122515</v>
      </c>
      <c r="D30" s="87">
        <v>0</v>
      </c>
      <c r="E30" s="87">
        <v>0</v>
      </c>
      <c r="F30" s="87">
        <v>0</v>
      </c>
      <c r="G30" s="87">
        <v>0</v>
      </c>
      <c r="H30" s="86">
        <v>711653607.09122515</v>
      </c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spans="1:26" ht="11.25" customHeight="1" x14ac:dyDescent="0.25">
      <c r="A31" s="84"/>
      <c r="B31" s="85" t="s">
        <v>223</v>
      </c>
      <c r="C31" s="86">
        <v>43728590227</v>
      </c>
      <c r="D31" s="86">
        <v>11676636432</v>
      </c>
      <c r="E31" s="86">
        <v>29200000000</v>
      </c>
      <c r="F31" s="87">
        <v>0</v>
      </c>
      <c r="G31" s="87">
        <v>0</v>
      </c>
      <c r="H31" s="86">
        <v>84605226659</v>
      </c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spans="1:26" ht="11.25" customHeight="1" x14ac:dyDescent="0.25">
      <c r="A32" s="84"/>
      <c r="B32" s="85" t="s">
        <v>242</v>
      </c>
      <c r="C32" s="86">
        <v>4910145622</v>
      </c>
      <c r="D32" s="86">
        <v>4831017282</v>
      </c>
      <c r="E32" s="86">
        <v>6700000000</v>
      </c>
      <c r="F32" s="87">
        <v>0</v>
      </c>
      <c r="G32" s="87">
        <v>0</v>
      </c>
      <c r="H32" s="86">
        <v>16441162904</v>
      </c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spans="1:26" ht="11.25" customHeight="1" x14ac:dyDescent="0.25">
      <c r="A33" s="84"/>
      <c r="B33" s="85" t="s">
        <v>266</v>
      </c>
      <c r="C33" s="86">
        <v>113270000</v>
      </c>
      <c r="D33" s="86">
        <v>128973000</v>
      </c>
      <c r="E33" s="86">
        <v>200000000</v>
      </c>
      <c r="F33" s="87">
        <v>0</v>
      </c>
      <c r="G33" s="87">
        <v>0</v>
      </c>
      <c r="H33" s="86">
        <v>442243000</v>
      </c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ht="11.25" customHeight="1" x14ac:dyDescent="0.25">
      <c r="A34" s="84"/>
      <c r="B34" s="85" t="s">
        <v>269</v>
      </c>
      <c r="C34" s="86">
        <v>201167520</v>
      </c>
      <c r="D34" s="87">
        <v>0</v>
      </c>
      <c r="E34" s="86">
        <v>1200000000</v>
      </c>
      <c r="F34" s="87">
        <v>0</v>
      </c>
      <c r="G34" s="87">
        <v>0</v>
      </c>
      <c r="H34" s="86">
        <v>1401167520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spans="1:26" ht="11.25" customHeight="1" x14ac:dyDescent="0.25">
      <c r="A35" s="84"/>
      <c r="B35" s="85" t="s">
        <v>272</v>
      </c>
      <c r="C35" s="86">
        <v>2693836498</v>
      </c>
      <c r="D35" s="86">
        <v>674791567360</v>
      </c>
      <c r="E35" s="86">
        <v>2250000000</v>
      </c>
      <c r="F35" s="87">
        <v>0</v>
      </c>
      <c r="G35" s="87">
        <v>0</v>
      </c>
      <c r="H35" s="86">
        <v>679735403858</v>
      </c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spans="1:26" ht="11.25" customHeight="1" x14ac:dyDescent="0.25">
      <c r="A36" s="84"/>
      <c r="B36" s="85" t="s">
        <v>287</v>
      </c>
      <c r="C36" s="86">
        <v>669157842.41830921</v>
      </c>
      <c r="D36" s="86">
        <v>1200000000</v>
      </c>
      <c r="E36" s="87">
        <v>0</v>
      </c>
      <c r="F36" s="87">
        <v>0</v>
      </c>
      <c r="G36" s="87">
        <v>0</v>
      </c>
      <c r="H36" s="86">
        <v>1869157842.4183092</v>
      </c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spans="1:26" ht="11.25" customHeight="1" x14ac:dyDescent="0.25">
      <c r="A37" s="84"/>
      <c r="B37" s="85" t="s">
        <v>290</v>
      </c>
      <c r="C37" s="86">
        <v>1291868054.23105</v>
      </c>
      <c r="D37" s="87">
        <v>0</v>
      </c>
      <c r="E37" s="87">
        <v>0</v>
      </c>
      <c r="F37" s="87">
        <v>0</v>
      </c>
      <c r="G37" s="87">
        <v>0</v>
      </c>
      <c r="H37" s="86">
        <v>1291868054.23105</v>
      </c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spans="1:26" ht="11.25" customHeight="1" x14ac:dyDescent="0.25">
      <c r="A38" s="84"/>
      <c r="B38" s="85" t="s">
        <v>783</v>
      </c>
      <c r="C38" s="86">
        <v>765510749421.96802</v>
      </c>
      <c r="D38" s="86">
        <v>307355510163.95001</v>
      </c>
      <c r="E38" s="87">
        <v>0</v>
      </c>
      <c r="F38" s="87">
        <v>0</v>
      </c>
      <c r="G38" s="87">
        <v>0</v>
      </c>
      <c r="H38" s="86">
        <v>1072866259585.918</v>
      </c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spans="1:26" ht="11.25" customHeight="1" x14ac:dyDescent="0.25">
      <c r="A39" s="84"/>
      <c r="B39" s="85" t="s">
        <v>299</v>
      </c>
      <c r="C39" s="87">
        <v>0</v>
      </c>
      <c r="D39" s="86">
        <v>240000000</v>
      </c>
      <c r="E39" s="87">
        <v>0</v>
      </c>
      <c r="F39" s="87">
        <v>0</v>
      </c>
      <c r="G39" s="87">
        <v>0</v>
      </c>
      <c r="H39" s="86">
        <v>240000000</v>
      </c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spans="1:26" ht="11.25" customHeight="1" x14ac:dyDescent="0.25">
      <c r="A40" s="84"/>
      <c r="B40" s="85" t="s">
        <v>784</v>
      </c>
      <c r="C40" s="86">
        <v>1287361940.8140898</v>
      </c>
      <c r="D40" s="86">
        <v>5000000000</v>
      </c>
      <c r="E40" s="87">
        <v>0</v>
      </c>
      <c r="F40" s="87">
        <v>0</v>
      </c>
      <c r="G40" s="87">
        <v>0</v>
      </c>
      <c r="H40" s="86">
        <v>6287361940.8140898</v>
      </c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spans="1:26" ht="11.25" customHeight="1" x14ac:dyDescent="0.25">
      <c r="A41" s="84"/>
      <c r="B41" s="85" t="s">
        <v>307</v>
      </c>
      <c r="C41" s="87">
        <v>0</v>
      </c>
      <c r="D41" s="86">
        <v>1800000000</v>
      </c>
      <c r="E41" s="87">
        <v>0</v>
      </c>
      <c r="F41" s="87">
        <v>0</v>
      </c>
      <c r="G41" s="87">
        <v>0</v>
      </c>
      <c r="H41" s="86">
        <v>1800000000</v>
      </c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spans="1:26" ht="11.25" customHeight="1" x14ac:dyDescent="0.25">
      <c r="A42" s="84"/>
      <c r="B42" s="85" t="s">
        <v>785</v>
      </c>
      <c r="C42" s="86">
        <v>1334329507.5831554</v>
      </c>
      <c r="D42" s="86">
        <v>9600000000</v>
      </c>
      <c r="E42" s="87">
        <v>0</v>
      </c>
      <c r="F42" s="87">
        <v>0</v>
      </c>
      <c r="G42" s="87">
        <v>0</v>
      </c>
      <c r="H42" s="86">
        <v>10934329507.583155</v>
      </c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spans="1:26" ht="11.25" customHeight="1" x14ac:dyDescent="0.25">
      <c r="A43" s="84"/>
      <c r="B43" s="85" t="s">
        <v>324</v>
      </c>
      <c r="C43" s="86">
        <v>961535278.35710418</v>
      </c>
      <c r="D43" s="86">
        <v>1717488736.5586569</v>
      </c>
      <c r="E43" s="87">
        <v>0</v>
      </c>
      <c r="F43" s="87">
        <v>0</v>
      </c>
      <c r="G43" s="87">
        <v>0</v>
      </c>
      <c r="H43" s="86">
        <v>2679024014.915761</v>
      </c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spans="1:26" ht="11.25" customHeight="1" x14ac:dyDescent="0.25">
      <c r="A44" s="84"/>
      <c r="B44" s="85" t="s">
        <v>325</v>
      </c>
      <c r="C44" s="86">
        <v>1035029088.4746</v>
      </c>
      <c r="D44" s="87">
        <v>0</v>
      </c>
      <c r="E44" s="87">
        <v>0</v>
      </c>
      <c r="F44" s="87">
        <v>0</v>
      </c>
      <c r="G44" s="87">
        <v>0</v>
      </c>
      <c r="H44" s="86">
        <v>1035029088.4746</v>
      </c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spans="1:26" ht="11.25" customHeight="1" x14ac:dyDescent="0.25">
      <c r="A45" s="84"/>
      <c r="B45" s="85" t="s">
        <v>328</v>
      </c>
      <c r="C45" s="86">
        <v>3510559174.51617</v>
      </c>
      <c r="D45" s="87">
        <v>0</v>
      </c>
      <c r="E45" s="87">
        <v>0</v>
      </c>
      <c r="F45" s="87">
        <v>0</v>
      </c>
      <c r="G45" s="87">
        <v>0</v>
      </c>
      <c r="H45" s="86">
        <v>3510559174.51617</v>
      </c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spans="1:26" ht="11.25" customHeight="1" x14ac:dyDescent="0.25">
      <c r="A46" s="84"/>
      <c r="B46" s="85" t="s">
        <v>333</v>
      </c>
      <c r="C46" s="86">
        <v>19475437097.263302</v>
      </c>
      <c r="D46" s="87">
        <v>0</v>
      </c>
      <c r="E46" s="87">
        <v>0</v>
      </c>
      <c r="F46" s="87">
        <v>0</v>
      </c>
      <c r="G46" s="87">
        <v>0</v>
      </c>
      <c r="H46" s="86">
        <v>19475437097.263302</v>
      </c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spans="1:26" ht="11.25" customHeight="1" x14ac:dyDescent="0.25">
      <c r="A47" s="84"/>
      <c r="B47" s="85" t="s">
        <v>342</v>
      </c>
      <c r="C47" s="86">
        <v>4546245201.0082474</v>
      </c>
      <c r="D47" s="86">
        <v>1200000000</v>
      </c>
      <c r="E47" s="87">
        <v>0</v>
      </c>
      <c r="F47" s="87">
        <v>0</v>
      </c>
      <c r="G47" s="87">
        <v>0</v>
      </c>
      <c r="H47" s="86">
        <v>5746245201.0082474</v>
      </c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spans="1:26" ht="11.25" customHeight="1" x14ac:dyDescent="0.25">
      <c r="A48" s="84"/>
      <c r="B48" s="85" t="s">
        <v>347</v>
      </c>
      <c r="C48" s="86">
        <v>1158668241.3388569</v>
      </c>
      <c r="D48" s="86">
        <v>400000000</v>
      </c>
      <c r="E48" s="87">
        <v>0</v>
      </c>
      <c r="F48" s="87">
        <v>0</v>
      </c>
      <c r="G48" s="87">
        <v>0</v>
      </c>
      <c r="H48" s="86">
        <v>1558668241.3388569</v>
      </c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spans="1:26" ht="11.25" customHeight="1" x14ac:dyDescent="0.25">
      <c r="A49" s="84"/>
      <c r="B49" s="85" t="s">
        <v>355</v>
      </c>
      <c r="C49" s="87">
        <v>0</v>
      </c>
      <c r="D49" s="86">
        <v>1000000000</v>
      </c>
      <c r="E49" s="87">
        <v>0</v>
      </c>
      <c r="F49" s="87">
        <v>0</v>
      </c>
      <c r="G49" s="87">
        <v>0</v>
      </c>
      <c r="H49" s="86">
        <v>1000000000</v>
      </c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1:26" ht="11.25" customHeight="1" x14ac:dyDescent="0.25">
      <c r="A50" s="84"/>
      <c r="B50" s="85" t="s">
        <v>360</v>
      </c>
      <c r="C50" s="87">
        <v>0</v>
      </c>
      <c r="D50" s="86">
        <v>524490032.16545099</v>
      </c>
      <c r="E50" s="87">
        <v>0</v>
      </c>
      <c r="F50" s="87">
        <v>0</v>
      </c>
      <c r="G50" s="87">
        <v>0</v>
      </c>
      <c r="H50" s="86">
        <v>524490032.16545099</v>
      </c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spans="1:26" ht="11.25" customHeight="1" x14ac:dyDescent="0.25">
      <c r="A51" s="84"/>
      <c r="B51" s="85" t="s">
        <v>365</v>
      </c>
      <c r="C51" s="87">
        <v>0</v>
      </c>
      <c r="D51" s="86">
        <v>622120095.5891937</v>
      </c>
      <c r="E51" s="87">
        <v>0</v>
      </c>
      <c r="F51" s="87">
        <v>0</v>
      </c>
      <c r="G51" s="87">
        <v>0</v>
      </c>
      <c r="H51" s="86">
        <v>622120095.5891937</v>
      </c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11.25" customHeight="1" x14ac:dyDescent="0.25">
      <c r="A52" s="84"/>
      <c r="B52" s="85" t="s">
        <v>370</v>
      </c>
      <c r="C52" s="87">
        <v>0</v>
      </c>
      <c r="D52" s="86">
        <v>240000000</v>
      </c>
      <c r="E52" s="87">
        <v>0</v>
      </c>
      <c r="F52" s="87">
        <v>0</v>
      </c>
      <c r="G52" s="87">
        <v>0</v>
      </c>
      <c r="H52" s="86">
        <v>240000000</v>
      </c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11.25" customHeight="1" x14ac:dyDescent="0.25">
      <c r="A53" s="84"/>
      <c r="B53" s="85" t="s">
        <v>373</v>
      </c>
      <c r="C53" s="87">
        <v>0</v>
      </c>
      <c r="D53" s="86">
        <v>1090000000</v>
      </c>
      <c r="E53" s="87">
        <v>0</v>
      </c>
      <c r="F53" s="87">
        <v>0</v>
      </c>
      <c r="G53" s="87">
        <v>0</v>
      </c>
      <c r="H53" s="86">
        <v>1090000000</v>
      </c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11.25" customHeight="1" x14ac:dyDescent="0.25">
      <c r="A54" s="84"/>
      <c r="B54" s="85" t="s">
        <v>386</v>
      </c>
      <c r="C54" s="87">
        <v>0</v>
      </c>
      <c r="D54" s="86">
        <v>280000000</v>
      </c>
      <c r="E54" s="87">
        <v>0</v>
      </c>
      <c r="F54" s="87">
        <v>0</v>
      </c>
      <c r="G54" s="87">
        <v>0</v>
      </c>
      <c r="H54" s="86">
        <v>280000000</v>
      </c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11.25" customHeight="1" x14ac:dyDescent="0.25">
      <c r="A55" s="84"/>
      <c r="B55" s="85" t="s">
        <v>389</v>
      </c>
      <c r="C55" s="86">
        <v>800000000</v>
      </c>
      <c r="D55" s="86">
        <v>360000000</v>
      </c>
      <c r="E55" s="87">
        <v>0</v>
      </c>
      <c r="F55" s="87">
        <v>0</v>
      </c>
      <c r="G55" s="87">
        <v>0</v>
      </c>
      <c r="H55" s="86">
        <v>1160000000</v>
      </c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11.25" customHeight="1" x14ac:dyDescent="0.25">
      <c r="A56" s="84"/>
      <c r="B56" s="85" t="s">
        <v>394</v>
      </c>
      <c r="C56" s="86">
        <v>9224878048.6605091</v>
      </c>
      <c r="D56" s="86">
        <v>3687925909.0067091</v>
      </c>
      <c r="E56" s="87">
        <v>0</v>
      </c>
      <c r="F56" s="87">
        <v>0</v>
      </c>
      <c r="G56" s="87">
        <v>0</v>
      </c>
      <c r="H56" s="86">
        <v>12912803957.667215</v>
      </c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11.25" customHeight="1" x14ac:dyDescent="0.25">
      <c r="A57" s="84"/>
      <c r="B57" s="85" t="s">
        <v>786</v>
      </c>
      <c r="C57" s="86">
        <v>22514816271</v>
      </c>
      <c r="D57" s="86">
        <v>2384741909</v>
      </c>
      <c r="E57" s="87">
        <v>0</v>
      </c>
      <c r="F57" s="87">
        <v>0</v>
      </c>
      <c r="G57" s="87">
        <v>0</v>
      </c>
      <c r="H57" s="86">
        <v>24899558180</v>
      </c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11.25" customHeight="1" x14ac:dyDescent="0.25">
      <c r="A58" s="84"/>
      <c r="B58" s="85" t="s">
        <v>460</v>
      </c>
      <c r="C58" s="86">
        <v>3425006947</v>
      </c>
      <c r="D58" s="86">
        <v>874185728</v>
      </c>
      <c r="E58" s="87">
        <v>0</v>
      </c>
      <c r="F58" s="87">
        <v>0</v>
      </c>
      <c r="G58" s="87">
        <v>0</v>
      </c>
      <c r="H58" s="86">
        <v>4299192675</v>
      </c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11.25" customHeight="1" x14ac:dyDescent="0.25">
      <c r="A59" s="84" t="s">
        <v>465</v>
      </c>
      <c r="B59" s="85" t="s">
        <v>466</v>
      </c>
      <c r="C59" s="86">
        <v>48511344207</v>
      </c>
      <c r="D59" s="86">
        <v>24269775729</v>
      </c>
      <c r="E59" s="86">
        <v>378888165947</v>
      </c>
      <c r="F59" s="87">
        <v>0</v>
      </c>
      <c r="G59" s="86">
        <v>16680000000</v>
      </c>
      <c r="H59" s="86">
        <v>468349285883</v>
      </c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11.25" customHeight="1" x14ac:dyDescent="0.25">
      <c r="A60" s="84"/>
      <c r="B60" s="85" t="s">
        <v>787</v>
      </c>
      <c r="C60" s="86">
        <v>32305276088.224129</v>
      </c>
      <c r="D60" s="87">
        <v>0</v>
      </c>
      <c r="E60" s="87">
        <v>0</v>
      </c>
      <c r="F60" s="86">
        <v>53349841144.994308</v>
      </c>
      <c r="G60" s="87">
        <v>0</v>
      </c>
      <c r="H60" s="86">
        <v>85655117233.218445</v>
      </c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11.25" customHeight="1" x14ac:dyDescent="0.25">
      <c r="A61" s="84"/>
      <c r="B61" s="85" t="s">
        <v>504</v>
      </c>
      <c r="C61" s="86">
        <v>7939489375</v>
      </c>
      <c r="D61" s="87">
        <v>0</v>
      </c>
      <c r="E61" s="86">
        <v>799648625</v>
      </c>
      <c r="F61" s="87">
        <v>0</v>
      </c>
      <c r="G61" s="87">
        <v>0</v>
      </c>
      <c r="H61" s="86">
        <v>8739138000</v>
      </c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11.25" customHeight="1" x14ac:dyDescent="0.25">
      <c r="A62" s="84"/>
      <c r="B62" s="85" t="s">
        <v>530</v>
      </c>
      <c r="C62" s="86">
        <v>33928948934</v>
      </c>
      <c r="D62" s="87">
        <v>0</v>
      </c>
      <c r="E62" s="87">
        <v>0</v>
      </c>
      <c r="F62" s="87">
        <v>0</v>
      </c>
      <c r="G62" s="87">
        <v>0</v>
      </c>
      <c r="H62" s="86">
        <v>33928948934</v>
      </c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11.25" customHeight="1" x14ac:dyDescent="0.25">
      <c r="A63" s="84"/>
      <c r="B63" s="85" t="s">
        <v>524</v>
      </c>
      <c r="C63" s="86">
        <v>3304282800</v>
      </c>
      <c r="D63" s="87">
        <v>0</v>
      </c>
      <c r="E63" s="86">
        <v>1300000000</v>
      </c>
      <c r="F63" s="87">
        <v>0</v>
      </c>
      <c r="G63" s="87">
        <v>0</v>
      </c>
      <c r="H63" s="86">
        <v>4604282800</v>
      </c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11.25" customHeight="1" x14ac:dyDescent="0.25">
      <c r="A64" s="84" t="s">
        <v>548</v>
      </c>
      <c r="B64" s="85" t="s">
        <v>549</v>
      </c>
      <c r="C64" s="86">
        <v>2334193000</v>
      </c>
      <c r="D64" s="87">
        <v>0</v>
      </c>
      <c r="E64" s="87">
        <v>0</v>
      </c>
      <c r="F64" s="87">
        <v>0</v>
      </c>
      <c r="G64" s="87">
        <v>0</v>
      </c>
      <c r="H64" s="86">
        <v>2334193000</v>
      </c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11.25" customHeight="1" x14ac:dyDescent="0.25">
      <c r="A65" s="84"/>
      <c r="B65" s="85" t="s">
        <v>561</v>
      </c>
      <c r="C65" s="86">
        <v>569600000</v>
      </c>
      <c r="D65" s="87">
        <v>0</v>
      </c>
      <c r="E65" s="87">
        <v>0</v>
      </c>
      <c r="F65" s="87">
        <v>0</v>
      </c>
      <c r="G65" s="87">
        <v>0</v>
      </c>
      <c r="H65" s="86">
        <v>569600000</v>
      </c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11.25" customHeight="1" x14ac:dyDescent="0.25">
      <c r="A66" s="84"/>
      <c r="B66" s="85" t="s">
        <v>566</v>
      </c>
      <c r="C66" s="86">
        <v>7121871885</v>
      </c>
      <c r="D66" s="86">
        <v>15497859214</v>
      </c>
      <c r="E66" s="86">
        <v>52000000000</v>
      </c>
      <c r="F66" s="87">
        <v>0</v>
      </c>
      <c r="G66" s="87">
        <v>0</v>
      </c>
      <c r="H66" s="86">
        <v>74619731099</v>
      </c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11.25" customHeight="1" x14ac:dyDescent="0.25">
      <c r="A67" s="84"/>
      <c r="B67" s="85" t="s">
        <v>577</v>
      </c>
      <c r="C67" s="86">
        <v>654112436.55312467</v>
      </c>
      <c r="D67" s="87">
        <v>0</v>
      </c>
      <c r="E67" s="87">
        <v>0</v>
      </c>
      <c r="F67" s="87">
        <v>0</v>
      </c>
      <c r="G67" s="87">
        <v>0</v>
      </c>
      <c r="H67" s="86">
        <v>654112436.55312467</v>
      </c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11.25" customHeight="1" x14ac:dyDescent="0.25">
      <c r="A68" s="84"/>
      <c r="B68" s="85" t="s">
        <v>586</v>
      </c>
      <c r="C68" s="86">
        <v>1580501088</v>
      </c>
      <c r="D68" s="86">
        <v>16928729210</v>
      </c>
      <c r="E68" s="86">
        <v>18440769702</v>
      </c>
      <c r="F68" s="87">
        <v>0</v>
      </c>
      <c r="G68" s="87">
        <v>0</v>
      </c>
      <c r="H68" s="86">
        <v>36950000000</v>
      </c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11.25" customHeight="1" x14ac:dyDescent="0.25">
      <c r="A69" s="84"/>
      <c r="B69" s="85" t="s">
        <v>592</v>
      </c>
      <c r="C69" s="86">
        <v>124598669424</v>
      </c>
      <c r="D69" s="86">
        <v>27188417273</v>
      </c>
      <c r="E69" s="86">
        <v>41246503734</v>
      </c>
      <c r="F69" s="87">
        <v>0</v>
      </c>
      <c r="G69" s="87">
        <v>0</v>
      </c>
      <c r="H69" s="86">
        <v>193033590431</v>
      </c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11.25" customHeight="1" x14ac:dyDescent="0.25">
      <c r="A70" s="84"/>
      <c r="B70" s="85" t="s">
        <v>628</v>
      </c>
      <c r="C70" s="87">
        <v>0</v>
      </c>
      <c r="D70" s="86">
        <v>55175129395</v>
      </c>
      <c r="E70" s="86">
        <v>90000000000</v>
      </c>
      <c r="F70" s="86">
        <v>5586479512</v>
      </c>
      <c r="G70" s="86">
        <v>27510681315</v>
      </c>
      <c r="H70" s="86">
        <v>178272290222</v>
      </c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11.25" customHeight="1" x14ac:dyDescent="0.25">
      <c r="A71" s="84"/>
      <c r="B71" s="85" t="s">
        <v>656</v>
      </c>
      <c r="C71" s="87">
        <v>0</v>
      </c>
      <c r="D71" s="87">
        <v>0</v>
      </c>
      <c r="E71" s="87">
        <v>0</v>
      </c>
      <c r="F71" s="87">
        <v>0</v>
      </c>
      <c r="G71" s="86">
        <v>4100000000</v>
      </c>
      <c r="H71" s="86">
        <v>4100000000</v>
      </c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11.25" customHeight="1" x14ac:dyDescent="0.25">
      <c r="A72" s="84"/>
      <c r="B72" s="85" t="s">
        <v>657</v>
      </c>
      <c r="C72" s="86">
        <v>18282637173</v>
      </c>
      <c r="D72" s="87">
        <v>0</v>
      </c>
      <c r="E72" s="87">
        <v>0</v>
      </c>
      <c r="F72" s="87">
        <v>0</v>
      </c>
      <c r="G72" s="87">
        <v>0</v>
      </c>
      <c r="H72" s="86">
        <v>18282637173</v>
      </c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11.25" customHeight="1" x14ac:dyDescent="0.25">
      <c r="A73" s="84"/>
      <c r="B73" s="85" t="s">
        <v>676</v>
      </c>
      <c r="C73" s="86">
        <v>9367770566</v>
      </c>
      <c r="D73" s="87">
        <v>0</v>
      </c>
      <c r="E73" s="87">
        <v>0</v>
      </c>
      <c r="F73" s="87">
        <v>0</v>
      </c>
      <c r="G73" s="87">
        <v>0</v>
      </c>
      <c r="H73" s="86">
        <v>9367770566</v>
      </c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11.25" customHeight="1" x14ac:dyDescent="0.25">
      <c r="A74" s="84" t="s">
        <v>706</v>
      </c>
      <c r="B74" s="85" t="s">
        <v>707</v>
      </c>
      <c r="C74" s="86">
        <v>2161077000</v>
      </c>
      <c r="D74" s="87">
        <v>0</v>
      </c>
      <c r="E74" s="87">
        <v>0</v>
      </c>
      <c r="F74" s="87">
        <v>0</v>
      </c>
      <c r="G74" s="87">
        <v>0</v>
      </c>
      <c r="H74" s="86">
        <v>2161077000</v>
      </c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11.25" customHeight="1" x14ac:dyDescent="0.25">
      <c r="A75" s="84"/>
      <c r="B75" s="85" t="s">
        <v>727</v>
      </c>
      <c r="C75" s="86">
        <v>5060000000</v>
      </c>
      <c r="D75" s="87">
        <v>0</v>
      </c>
      <c r="E75" s="86">
        <v>5000000000</v>
      </c>
      <c r="F75" s="87">
        <v>0</v>
      </c>
      <c r="G75" s="87">
        <v>0</v>
      </c>
      <c r="H75" s="86">
        <v>10060000000</v>
      </c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11.25" customHeight="1" x14ac:dyDescent="0.25">
      <c r="A76" s="84"/>
      <c r="B76" s="85" t="s">
        <v>744</v>
      </c>
      <c r="C76" s="86">
        <v>2350000000</v>
      </c>
      <c r="D76" s="87">
        <v>0</v>
      </c>
      <c r="E76" s="87">
        <v>0</v>
      </c>
      <c r="F76" s="87">
        <v>0</v>
      </c>
      <c r="G76" s="87">
        <v>0</v>
      </c>
      <c r="H76" s="86">
        <v>2350000000</v>
      </c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11.25" customHeight="1" x14ac:dyDescent="0.25">
      <c r="A77" s="84"/>
      <c r="B77" s="85" t="s">
        <v>752</v>
      </c>
      <c r="C77" s="86">
        <v>250000000</v>
      </c>
      <c r="D77" s="87">
        <v>0</v>
      </c>
      <c r="E77" s="87">
        <v>0</v>
      </c>
      <c r="F77" s="87">
        <v>0</v>
      </c>
      <c r="G77" s="86">
        <v>2453240400</v>
      </c>
      <c r="H77" s="86">
        <v>2703240400</v>
      </c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11.25" customHeight="1" x14ac:dyDescent="0.25">
      <c r="A78" s="84"/>
      <c r="B78" s="85" t="s">
        <v>753</v>
      </c>
      <c r="C78" s="86">
        <v>3694791944.532382</v>
      </c>
      <c r="D78" s="87">
        <v>0</v>
      </c>
      <c r="E78" s="87">
        <v>0</v>
      </c>
      <c r="F78" s="87">
        <v>0</v>
      </c>
      <c r="G78" s="87">
        <v>0</v>
      </c>
      <c r="H78" s="86">
        <v>3694791944.532382</v>
      </c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11.25" customHeight="1" x14ac:dyDescent="0.25">
      <c r="A79" s="84"/>
      <c r="B79" s="88" t="s">
        <v>767</v>
      </c>
      <c r="C79" s="86">
        <v>226422430</v>
      </c>
      <c r="D79" s="87">
        <v>0</v>
      </c>
      <c r="E79" s="87">
        <v>0</v>
      </c>
      <c r="F79" s="86">
        <v>2000000000</v>
      </c>
      <c r="G79" s="87">
        <v>0</v>
      </c>
      <c r="H79" s="86">
        <v>2226422430</v>
      </c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11.25" customHeight="1" x14ac:dyDescent="0.25">
      <c r="A80" s="360" t="s">
        <v>788</v>
      </c>
      <c r="B80" s="361"/>
      <c r="C80" s="89">
        <v>1248358623714.1436</v>
      </c>
      <c r="D80" s="89">
        <v>1178662767469.27</v>
      </c>
      <c r="E80" s="89">
        <v>627225088008</v>
      </c>
      <c r="F80" s="89">
        <v>60936320656.994308</v>
      </c>
      <c r="G80" s="89">
        <v>50743921715</v>
      </c>
      <c r="H80" s="89">
        <v>3165926721563.4102</v>
      </c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11.25" customHeight="1" x14ac:dyDescent="0.25">
      <c r="A81" s="79"/>
      <c r="B81" s="90"/>
      <c r="C81" s="79"/>
      <c r="D81" s="79"/>
      <c r="E81" s="79"/>
      <c r="F81" s="79"/>
      <c r="G81" s="79"/>
      <c r="H81" s="91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11.25" customHeight="1" x14ac:dyDescent="0.25">
      <c r="A82" s="79"/>
      <c r="B82" s="9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11.25" customHeight="1" x14ac:dyDescent="0.25">
      <c r="A83" s="79"/>
      <c r="B83" s="9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11.25" customHeight="1" x14ac:dyDescent="0.25">
      <c r="A84" s="79"/>
      <c r="B84" s="9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11.25" customHeight="1" x14ac:dyDescent="0.25">
      <c r="A85" s="79"/>
      <c r="B85" s="9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11.25" customHeight="1" x14ac:dyDescent="0.25">
      <c r="A86" s="79"/>
      <c r="B86" s="9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11.25" customHeight="1" x14ac:dyDescent="0.25">
      <c r="A87" s="79"/>
      <c r="B87" s="9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11.25" customHeight="1" x14ac:dyDescent="0.25">
      <c r="A88" s="79"/>
      <c r="B88" s="9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11.25" customHeight="1" x14ac:dyDescent="0.25">
      <c r="A89" s="79"/>
      <c r="B89" s="9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11.25" customHeight="1" x14ac:dyDescent="0.25">
      <c r="A90" s="79"/>
      <c r="B90" s="9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11.25" customHeight="1" x14ac:dyDescent="0.25">
      <c r="A91" s="79"/>
      <c r="B91" s="9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11.25" customHeight="1" x14ac:dyDescent="0.25">
      <c r="A92" s="79"/>
      <c r="B92" s="9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11.25" customHeight="1" x14ac:dyDescent="0.25">
      <c r="A93" s="79"/>
      <c r="B93" s="9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11.25" customHeight="1" x14ac:dyDescent="0.25">
      <c r="A94" s="79"/>
      <c r="B94" s="90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11.25" customHeight="1" x14ac:dyDescent="0.25">
      <c r="A95" s="79"/>
      <c r="B95" s="9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11.25" customHeight="1" x14ac:dyDescent="0.25">
      <c r="A96" s="79"/>
      <c r="B96" s="9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11.25" customHeight="1" x14ac:dyDescent="0.25">
      <c r="A97" s="79"/>
      <c r="B97" s="9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11.25" customHeight="1" x14ac:dyDescent="0.25">
      <c r="A98" s="79"/>
      <c r="B98" s="9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11.25" customHeight="1" x14ac:dyDescent="0.25">
      <c r="A99" s="79"/>
      <c r="B99" s="9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11.25" customHeight="1" x14ac:dyDescent="0.25">
      <c r="A100" s="79"/>
      <c r="B100" s="9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11.25" customHeight="1" x14ac:dyDescent="0.25">
      <c r="A101" s="79"/>
      <c r="B101" s="9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11.25" customHeight="1" x14ac:dyDescent="0.25">
      <c r="A102" s="79"/>
      <c r="B102" s="9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11.25" customHeight="1" x14ac:dyDescent="0.25">
      <c r="A103" s="79"/>
      <c r="B103" s="9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11.25" customHeight="1" x14ac:dyDescent="0.25">
      <c r="A104" s="79"/>
      <c r="B104" s="9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11.25" customHeight="1" x14ac:dyDescent="0.25">
      <c r="A105" s="79"/>
      <c r="B105" s="9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11.25" customHeight="1" x14ac:dyDescent="0.25">
      <c r="A106" s="79"/>
      <c r="B106" s="9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11.25" customHeight="1" x14ac:dyDescent="0.25">
      <c r="A107" s="79"/>
      <c r="B107" s="90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11.25" customHeight="1" x14ac:dyDescent="0.25">
      <c r="A108" s="79"/>
      <c r="B108" s="9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11.25" customHeight="1" x14ac:dyDescent="0.25">
      <c r="A109" s="79"/>
      <c r="B109" s="9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11.25" customHeight="1" x14ac:dyDescent="0.25">
      <c r="A110" s="79"/>
      <c r="B110" s="9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11.25" customHeight="1" x14ac:dyDescent="0.25">
      <c r="A111" s="79"/>
      <c r="B111" s="9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11.25" customHeight="1" x14ac:dyDescent="0.25">
      <c r="A112" s="79"/>
      <c r="B112" s="9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11.25" customHeight="1" x14ac:dyDescent="0.25">
      <c r="A113" s="79"/>
      <c r="B113" s="9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11.25" customHeight="1" x14ac:dyDescent="0.25">
      <c r="A114" s="79"/>
      <c r="B114" s="9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11.25" customHeight="1" x14ac:dyDescent="0.25">
      <c r="A115" s="79"/>
      <c r="B115" s="9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11.25" customHeight="1" x14ac:dyDescent="0.25">
      <c r="A116" s="79"/>
      <c r="B116" s="9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11.25" customHeight="1" x14ac:dyDescent="0.25">
      <c r="A117" s="79"/>
      <c r="B117" s="9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11.25" customHeight="1" x14ac:dyDescent="0.25">
      <c r="A118" s="79"/>
      <c r="B118" s="9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11.25" customHeight="1" x14ac:dyDescent="0.25">
      <c r="A119" s="79"/>
      <c r="B119" s="9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11.25" customHeight="1" x14ac:dyDescent="0.25">
      <c r="A120" s="79"/>
      <c r="B120" s="90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11.25" customHeight="1" x14ac:dyDescent="0.25">
      <c r="A121" s="79"/>
      <c r="B121" s="90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11.25" customHeight="1" x14ac:dyDescent="0.25">
      <c r="A122" s="79"/>
      <c r="B122" s="90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11.25" customHeight="1" x14ac:dyDescent="0.25">
      <c r="A123" s="79"/>
      <c r="B123" s="90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11.25" customHeight="1" x14ac:dyDescent="0.25">
      <c r="A124" s="79"/>
      <c r="B124" s="90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11.25" customHeight="1" x14ac:dyDescent="0.25">
      <c r="A125" s="79"/>
      <c r="B125" s="90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11.25" customHeight="1" x14ac:dyDescent="0.25">
      <c r="A126" s="79"/>
      <c r="B126" s="90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11.25" customHeight="1" x14ac:dyDescent="0.25">
      <c r="A127" s="79"/>
      <c r="B127" s="90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11.25" customHeight="1" x14ac:dyDescent="0.25">
      <c r="A128" s="79"/>
      <c r="B128" s="90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11.25" customHeight="1" x14ac:dyDescent="0.25">
      <c r="A129" s="79"/>
      <c r="B129" s="90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11.25" customHeight="1" x14ac:dyDescent="0.25">
      <c r="A130" s="79"/>
      <c r="B130" s="90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11.25" customHeight="1" x14ac:dyDescent="0.25">
      <c r="A131" s="79"/>
      <c r="B131" s="90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11.25" customHeight="1" x14ac:dyDescent="0.25">
      <c r="A132" s="79"/>
      <c r="B132" s="90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11.25" customHeight="1" x14ac:dyDescent="0.25">
      <c r="A133" s="79"/>
      <c r="B133" s="90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11.25" customHeight="1" x14ac:dyDescent="0.25">
      <c r="A134" s="79"/>
      <c r="B134" s="90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11.25" customHeight="1" x14ac:dyDescent="0.25">
      <c r="A135" s="79"/>
      <c r="B135" s="90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11.25" customHeight="1" x14ac:dyDescent="0.25">
      <c r="A136" s="79"/>
      <c r="B136" s="90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11.25" customHeight="1" x14ac:dyDescent="0.25">
      <c r="A137" s="79"/>
      <c r="B137" s="90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11.25" customHeight="1" x14ac:dyDescent="0.25">
      <c r="A138" s="79"/>
      <c r="B138" s="90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11.25" customHeight="1" x14ac:dyDescent="0.25">
      <c r="A139" s="79"/>
      <c r="B139" s="90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11.25" customHeight="1" x14ac:dyDescent="0.25">
      <c r="A140" s="79"/>
      <c r="B140" s="90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11.25" customHeight="1" x14ac:dyDescent="0.25">
      <c r="A141" s="79"/>
      <c r="B141" s="90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11.25" customHeight="1" x14ac:dyDescent="0.25">
      <c r="A142" s="79"/>
      <c r="B142" s="90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11.25" customHeight="1" x14ac:dyDescent="0.25">
      <c r="A143" s="79"/>
      <c r="B143" s="90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11.25" customHeight="1" x14ac:dyDescent="0.25">
      <c r="A144" s="79"/>
      <c r="B144" s="90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11.25" customHeight="1" x14ac:dyDescent="0.25">
      <c r="A145" s="79"/>
      <c r="B145" s="90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11.25" customHeight="1" x14ac:dyDescent="0.25">
      <c r="A146" s="79"/>
      <c r="B146" s="90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11.25" customHeight="1" x14ac:dyDescent="0.25">
      <c r="A147" s="79"/>
      <c r="B147" s="90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11.25" customHeight="1" x14ac:dyDescent="0.25">
      <c r="A148" s="79"/>
      <c r="B148" s="90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11.25" customHeight="1" x14ac:dyDescent="0.25">
      <c r="A149" s="79"/>
      <c r="B149" s="90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11.25" customHeight="1" x14ac:dyDescent="0.25">
      <c r="A150" s="79"/>
      <c r="B150" s="90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11.25" customHeight="1" x14ac:dyDescent="0.25">
      <c r="A151" s="79"/>
      <c r="B151" s="90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11.25" customHeight="1" x14ac:dyDescent="0.25">
      <c r="A152" s="79"/>
      <c r="B152" s="90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11.25" customHeight="1" x14ac:dyDescent="0.25">
      <c r="A153" s="79"/>
      <c r="B153" s="90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11.25" customHeight="1" x14ac:dyDescent="0.25">
      <c r="A154" s="79"/>
      <c r="B154" s="90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11.25" customHeight="1" x14ac:dyDescent="0.25">
      <c r="A155" s="79"/>
      <c r="B155" s="90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11.25" customHeight="1" x14ac:dyDescent="0.25">
      <c r="A156" s="79"/>
      <c r="B156" s="90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11.25" customHeight="1" x14ac:dyDescent="0.25">
      <c r="A157" s="79"/>
      <c r="B157" s="90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11.25" customHeight="1" x14ac:dyDescent="0.25">
      <c r="A158" s="79"/>
      <c r="B158" s="90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11.25" customHeight="1" x14ac:dyDescent="0.25">
      <c r="A159" s="79"/>
      <c r="B159" s="90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11.25" customHeight="1" x14ac:dyDescent="0.25">
      <c r="A160" s="79"/>
      <c r="B160" s="90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11.25" customHeight="1" x14ac:dyDescent="0.25">
      <c r="A161" s="79"/>
      <c r="B161" s="90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11.25" customHeight="1" x14ac:dyDescent="0.25">
      <c r="A162" s="79"/>
      <c r="B162" s="90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11.25" customHeight="1" x14ac:dyDescent="0.25">
      <c r="A163" s="79"/>
      <c r="B163" s="90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11.25" customHeight="1" x14ac:dyDescent="0.25">
      <c r="A164" s="79"/>
      <c r="B164" s="90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11.25" customHeight="1" x14ac:dyDescent="0.25">
      <c r="A165" s="79"/>
      <c r="B165" s="90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11.25" customHeight="1" x14ac:dyDescent="0.25">
      <c r="A166" s="79"/>
      <c r="B166" s="90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11.25" customHeight="1" x14ac:dyDescent="0.25">
      <c r="A167" s="79"/>
      <c r="B167" s="90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11.25" customHeight="1" x14ac:dyDescent="0.25">
      <c r="A168" s="79"/>
      <c r="B168" s="90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11.25" customHeight="1" x14ac:dyDescent="0.25">
      <c r="A169" s="79"/>
      <c r="B169" s="90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11.25" customHeight="1" x14ac:dyDescent="0.25">
      <c r="A170" s="79"/>
      <c r="B170" s="90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11.25" customHeight="1" x14ac:dyDescent="0.25">
      <c r="A171" s="79"/>
      <c r="B171" s="90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11.25" customHeight="1" x14ac:dyDescent="0.25">
      <c r="A172" s="79"/>
      <c r="B172" s="90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11.25" customHeight="1" x14ac:dyDescent="0.25">
      <c r="A173" s="79"/>
      <c r="B173" s="90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11.25" customHeight="1" x14ac:dyDescent="0.25">
      <c r="A174" s="79"/>
      <c r="B174" s="90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11.25" customHeight="1" x14ac:dyDescent="0.25">
      <c r="A175" s="79"/>
      <c r="B175" s="90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11.25" customHeight="1" x14ac:dyDescent="0.25">
      <c r="A176" s="79"/>
      <c r="B176" s="90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11.25" customHeight="1" x14ac:dyDescent="0.25">
      <c r="A177" s="79"/>
      <c r="B177" s="90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11.25" customHeight="1" x14ac:dyDescent="0.25">
      <c r="A178" s="79"/>
      <c r="B178" s="90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11.25" customHeight="1" x14ac:dyDescent="0.25">
      <c r="A179" s="79"/>
      <c r="B179" s="90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11.25" customHeight="1" x14ac:dyDescent="0.25">
      <c r="A180" s="79"/>
      <c r="B180" s="90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11.25" customHeight="1" x14ac:dyDescent="0.25">
      <c r="A181" s="79"/>
      <c r="B181" s="90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11.25" customHeight="1" x14ac:dyDescent="0.25">
      <c r="A182" s="79"/>
      <c r="B182" s="90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11.25" customHeight="1" x14ac:dyDescent="0.25">
      <c r="A183" s="79"/>
      <c r="B183" s="90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11.25" customHeight="1" x14ac:dyDescent="0.25">
      <c r="A184" s="79"/>
      <c r="B184" s="90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11.25" customHeight="1" x14ac:dyDescent="0.25">
      <c r="A185" s="79"/>
      <c r="B185" s="90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11.25" customHeight="1" x14ac:dyDescent="0.25">
      <c r="A186" s="79"/>
      <c r="B186" s="90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11.25" customHeight="1" x14ac:dyDescent="0.25">
      <c r="A187" s="79"/>
      <c r="B187" s="90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11.25" customHeight="1" x14ac:dyDescent="0.25">
      <c r="A188" s="79"/>
      <c r="B188" s="90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11.25" customHeight="1" x14ac:dyDescent="0.25">
      <c r="A189" s="79"/>
      <c r="B189" s="90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11.25" customHeight="1" x14ac:dyDescent="0.25">
      <c r="A190" s="79"/>
      <c r="B190" s="90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11.25" customHeight="1" x14ac:dyDescent="0.25">
      <c r="A191" s="79"/>
      <c r="B191" s="90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11.25" customHeight="1" x14ac:dyDescent="0.25">
      <c r="A192" s="79"/>
      <c r="B192" s="90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11.25" customHeight="1" x14ac:dyDescent="0.25">
      <c r="A193" s="79"/>
      <c r="B193" s="90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11.25" customHeight="1" x14ac:dyDescent="0.25">
      <c r="A194" s="79"/>
      <c r="B194" s="90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11.25" customHeight="1" x14ac:dyDescent="0.25">
      <c r="A195" s="79"/>
      <c r="B195" s="90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11.25" customHeight="1" x14ac:dyDescent="0.25">
      <c r="A196" s="79"/>
      <c r="B196" s="90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11.25" customHeight="1" x14ac:dyDescent="0.25">
      <c r="A197" s="79"/>
      <c r="B197" s="90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11.25" customHeight="1" x14ac:dyDescent="0.25">
      <c r="A198" s="79"/>
      <c r="B198" s="90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11.25" customHeight="1" x14ac:dyDescent="0.25">
      <c r="A199" s="79"/>
      <c r="B199" s="90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11.25" customHeight="1" x14ac:dyDescent="0.25">
      <c r="A200" s="79"/>
      <c r="B200" s="90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11.25" customHeight="1" x14ac:dyDescent="0.25">
      <c r="A201" s="79"/>
      <c r="B201" s="90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11.25" customHeight="1" x14ac:dyDescent="0.25">
      <c r="A202" s="79"/>
      <c r="B202" s="90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11.25" customHeight="1" x14ac:dyDescent="0.25">
      <c r="A203" s="79"/>
      <c r="B203" s="90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11.25" customHeight="1" x14ac:dyDescent="0.25">
      <c r="A204" s="79"/>
      <c r="B204" s="90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11.25" customHeight="1" x14ac:dyDescent="0.25">
      <c r="A205" s="79"/>
      <c r="B205" s="90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11.25" customHeight="1" x14ac:dyDescent="0.25">
      <c r="A206" s="79"/>
      <c r="B206" s="90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11.25" customHeight="1" x14ac:dyDescent="0.25">
      <c r="A207" s="79"/>
      <c r="B207" s="90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11.25" customHeight="1" x14ac:dyDescent="0.25">
      <c r="A208" s="79"/>
      <c r="B208" s="90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11.25" customHeight="1" x14ac:dyDescent="0.25">
      <c r="A209" s="79"/>
      <c r="B209" s="90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11.25" customHeight="1" x14ac:dyDescent="0.25">
      <c r="A210" s="79"/>
      <c r="B210" s="90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11.25" customHeight="1" x14ac:dyDescent="0.25">
      <c r="A211" s="79"/>
      <c r="B211" s="90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11.25" customHeight="1" x14ac:dyDescent="0.25">
      <c r="A212" s="79"/>
      <c r="B212" s="90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11.25" customHeight="1" x14ac:dyDescent="0.25">
      <c r="A213" s="79"/>
      <c r="B213" s="90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11.25" customHeight="1" x14ac:dyDescent="0.25">
      <c r="A214" s="79"/>
      <c r="B214" s="90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11.25" customHeight="1" x14ac:dyDescent="0.25">
      <c r="A215" s="79"/>
      <c r="B215" s="90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11.25" customHeight="1" x14ac:dyDescent="0.25">
      <c r="A216" s="79"/>
      <c r="B216" s="90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11.25" customHeight="1" x14ac:dyDescent="0.25">
      <c r="A217" s="79"/>
      <c r="B217" s="90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11.25" customHeight="1" x14ac:dyDescent="0.25">
      <c r="A218" s="79"/>
      <c r="B218" s="90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11.25" customHeight="1" x14ac:dyDescent="0.25">
      <c r="A219" s="79"/>
      <c r="B219" s="90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11.25" customHeight="1" x14ac:dyDescent="0.25">
      <c r="A220" s="79"/>
      <c r="B220" s="90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11.25" customHeight="1" x14ac:dyDescent="0.25">
      <c r="A221" s="79"/>
      <c r="B221" s="90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11.25" customHeight="1" x14ac:dyDescent="0.25">
      <c r="A222" s="79"/>
      <c r="B222" s="90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11.25" customHeight="1" x14ac:dyDescent="0.25">
      <c r="A223" s="79"/>
      <c r="B223" s="90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11.25" customHeight="1" x14ac:dyDescent="0.25">
      <c r="A224" s="79"/>
      <c r="B224" s="90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11.25" customHeight="1" x14ac:dyDescent="0.25">
      <c r="A225" s="79"/>
      <c r="B225" s="90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11.25" customHeight="1" x14ac:dyDescent="0.25">
      <c r="A226" s="79"/>
      <c r="B226" s="90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11.25" customHeight="1" x14ac:dyDescent="0.25">
      <c r="A227" s="79"/>
      <c r="B227" s="90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11.25" customHeight="1" x14ac:dyDescent="0.25">
      <c r="A228" s="79"/>
      <c r="B228" s="90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11.25" customHeight="1" x14ac:dyDescent="0.25">
      <c r="A229" s="79"/>
      <c r="B229" s="90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11.25" customHeight="1" x14ac:dyDescent="0.25">
      <c r="A230" s="79"/>
      <c r="B230" s="90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11.25" customHeight="1" x14ac:dyDescent="0.25">
      <c r="A231" s="79"/>
      <c r="B231" s="90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11.25" customHeight="1" x14ac:dyDescent="0.25">
      <c r="A232" s="79"/>
      <c r="B232" s="90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11.25" customHeight="1" x14ac:dyDescent="0.25">
      <c r="A233" s="79"/>
      <c r="B233" s="90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11.25" customHeight="1" x14ac:dyDescent="0.25">
      <c r="A234" s="79"/>
      <c r="B234" s="90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11.25" customHeight="1" x14ac:dyDescent="0.25">
      <c r="A235" s="79"/>
      <c r="B235" s="90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11.25" customHeight="1" x14ac:dyDescent="0.25">
      <c r="A236" s="79"/>
      <c r="B236" s="90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11.25" customHeight="1" x14ac:dyDescent="0.25">
      <c r="A237" s="79"/>
      <c r="B237" s="90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11.25" customHeight="1" x14ac:dyDescent="0.25">
      <c r="A238" s="79"/>
      <c r="B238" s="90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11.25" customHeight="1" x14ac:dyDescent="0.25">
      <c r="A239" s="79"/>
      <c r="B239" s="90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11.25" customHeight="1" x14ac:dyDescent="0.25">
      <c r="A240" s="79"/>
      <c r="B240" s="90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11.25" customHeight="1" x14ac:dyDescent="0.25">
      <c r="A241" s="79"/>
      <c r="B241" s="90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11.25" customHeight="1" x14ac:dyDescent="0.25">
      <c r="A242" s="79"/>
      <c r="B242" s="90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11.25" customHeight="1" x14ac:dyDescent="0.25">
      <c r="A243" s="79"/>
      <c r="B243" s="90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11.25" customHeight="1" x14ac:dyDescent="0.25">
      <c r="A244" s="79"/>
      <c r="B244" s="90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11.25" customHeight="1" x14ac:dyDescent="0.25">
      <c r="A245" s="79"/>
      <c r="B245" s="90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11.25" customHeight="1" x14ac:dyDescent="0.25">
      <c r="A246" s="79"/>
      <c r="B246" s="9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11.25" customHeight="1" x14ac:dyDescent="0.25">
      <c r="A247" s="79"/>
      <c r="B247" s="90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11.25" customHeight="1" x14ac:dyDescent="0.25">
      <c r="A248" s="79"/>
      <c r="B248" s="90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11.25" customHeight="1" x14ac:dyDescent="0.25">
      <c r="A249" s="79"/>
      <c r="B249" s="90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11.25" customHeight="1" x14ac:dyDescent="0.25">
      <c r="A250" s="79"/>
      <c r="B250" s="90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11.25" customHeight="1" x14ac:dyDescent="0.25">
      <c r="A251" s="79"/>
      <c r="B251" s="90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11.25" customHeight="1" x14ac:dyDescent="0.25">
      <c r="A252" s="79"/>
      <c r="B252" s="90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11.25" customHeight="1" x14ac:dyDescent="0.25">
      <c r="A253" s="79"/>
      <c r="B253" s="90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11.25" customHeight="1" x14ac:dyDescent="0.25">
      <c r="A254" s="79"/>
      <c r="B254" s="90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11.25" customHeight="1" x14ac:dyDescent="0.25">
      <c r="A255" s="79"/>
      <c r="B255" s="90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11.25" customHeight="1" x14ac:dyDescent="0.25">
      <c r="A256" s="79"/>
      <c r="B256" s="90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11.25" customHeight="1" x14ac:dyDescent="0.25">
      <c r="A257" s="79"/>
      <c r="B257" s="90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11.25" customHeight="1" x14ac:dyDescent="0.25">
      <c r="A258" s="79"/>
      <c r="B258" s="90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11.25" customHeight="1" x14ac:dyDescent="0.25">
      <c r="A259" s="79"/>
      <c r="B259" s="90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11.25" customHeight="1" x14ac:dyDescent="0.25">
      <c r="A260" s="79"/>
      <c r="B260" s="90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11.25" customHeight="1" x14ac:dyDescent="0.25">
      <c r="A261" s="79"/>
      <c r="B261" s="90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11.25" customHeight="1" x14ac:dyDescent="0.25">
      <c r="A262" s="79"/>
      <c r="B262" s="90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11.25" customHeight="1" x14ac:dyDescent="0.25">
      <c r="A263" s="79"/>
      <c r="B263" s="90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11.25" customHeight="1" x14ac:dyDescent="0.25">
      <c r="A264" s="79"/>
      <c r="B264" s="90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11.25" customHeight="1" x14ac:dyDescent="0.25">
      <c r="A265" s="79"/>
      <c r="B265" s="90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11.25" customHeight="1" x14ac:dyDescent="0.25">
      <c r="A266" s="79"/>
      <c r="B266" s="90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11.25" customHeight="1" x14ac:dyDescent="0.25">
      <c r="A267" s="79"/>
      <c r="B267" s="90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11.25" customHeight="1" x14ac:dyDescent="0.25">
      <c r="A268" s="79"/>
      <c r="B268" s="90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11.25" customHeight="1" x14ac:dyDescent="0.25">
      <c r="A269" s="79"/>
      <c r="B269" s="90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11.25" customHeight="1" x14ac:dyDescent="0.25">
      <c r="A270" s="79"/>
      <c r="B270" s="90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11.25" customHeight="1" x14ac:dyDescent="0.25">
      <c r="A271" s="79"/>
      <c r="B271" s="90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11.25" customHeight="1" x14ac:dyDescent="0.25">
      <c r="A272" s="79"/>
      <c r="B272" s="90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11.25" customHeight="1" x14ac:dyDescent="0.25">
      <c r="A273" s="79"/>
      <c r="B273" s="90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11.25" customHeight="1" x14ac:dyDescent="0.25">
      <c r="A274" s="79"/>
      <c r="B274" s="90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11.25" customHeight="1" x14ac:dyDescent="0.25">
      <c r="A275" s="79"/>
      <c r="B275" s="90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11.25" customHeight="1" x14ac:dyDescent="0.25">
      <c r="A276" s="79"/>
      <c r="B276" s="90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11.25" customHeight="1" x14ac:dyDescent="0.25">
      <c r="A277" s="79"/>
      <c r="B277" s="90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11.25" customHeight="1" x14ac:dyDescent="0.25">
      <c r="A278" s="79"/>
      <c r="B278" s="90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11.25" customHeight="1" x14ac:dyDescent="0.25">
      <c r="A279" s="79"/>
      <c r="B279" s="90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11.25" customHeight="1" x14ac:dyDescent="0.25">
      <c r="A280" s="79"/>
      <c r="B280" s="90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11.25" customHeight="1" x14ac:dyDescent="0.25">
      <c r="A281" s="79"/>
      <c r="B281" s="90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11.25" customHeight="1" x14ac:dyDescent="0.25">
      <c r="A282" s="79"/>
      <c r="B282" s="90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11.25" customHeight="1" x14ac:dyDescent="0.25">
      <c r="A283" s="79"/>
      <c r="B283" s="90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11.25" customHeight="1" x14ac:dyDescent="0.25">
      <c r="A284" s="79"/>
      <c r="B284" s="90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11.25" customHeight="1" x14ac:dyDescent="0.25">
      <c r="A285" s="79"/>
      <c r="B285" s="90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11.25" customHeight="1" x14ac:dyDescent="0.25">
      <c r="A286" s="79"/>
      <c r="B286" s="90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11.25" customHeight="1" x14ac:dyDescent="0.25">
      <c r="A287" s="79"/>
      <c r="B287" s="90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11.25" customHeight="1" x14ac:dyDescent="0.25">
      <c r="A288" s="79"/>
      <c r="B288" s="90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11.25" customHeight="1" x14ac:dyDescent="0.25">
      <c r="A289" s="79"/>
      <c r="B289" s="90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11.25" customHeight="1" x14ac:dyDescent="0.25">
      <c r="A290" s="79"/>
      <c r="B290" s="90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11.25" customHeight="1" x14ac:dyDescent="0.25">
      <c r="A291" s="79"/>
      <c r="B291" s="90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11.25" customHeight="1" x14ac:dyDescent="0.25">
      <c r="A292" s="79"/>
      <c r="B292" s="90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11.25" customHeight="1" x14ac:dyDescent="0.25">
      <c r="A293" s="79"/>
      <c r="B293" s="90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11.25" customHeight="1" x14ac:dyDescent="0.25">
      <c r="A294" s="79"/>
      <c r="B294" s="90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11.25" customHeight="1" x14ac:dyDescent="0.25">
      <c r="A295" s="79"/>
      <c r="B295" s="90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11.25" customHeight="1" x14ac:dyDescent="0.25">
      <c r="A296" s="79"/>
      <c r="B296" s="90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11.25" customHeight="1" x14ac:dyDescent="0.25">
      <c r="A297" s="79"/>
      <c r="B297" s="90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11.25" customHeight="1" x14ac:dyDescent="0.25">
      <c r="A298" s="79"/>
      <c r="B298" s="90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11.25" customHeight="1" x14ac:dyDescent="0.25">
      <c r="A299" s="79"/>
      <c r="B299" s="90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11.25" customHeight="1" x14ac:dyDescent="0.25">
      <c r="A300" s="79"/>
      <c r="B300" s="90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11.25" customHeight="1" x14ac:dyDescent="0.25">
      <c r="A301" s="79"/>
      <c r="B301" s="90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11.25" customHeight="1" x14ac:dyDescent="0.25">
      <c r="A302" s="79"/>
      <c r="B302" s="90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11.25" customHeight="1" x14ac:dyDescent="0.25">
      <c r="A303" s="79"/>
      <c r="B303" s="90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11.25" customHeight="1" x14ac:dyDescent="0.25">
      <c r="A304" s="79"/>
      <c r="B304" s="90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11.25" customHeight="1" x14ac:dyDescent="0.25">
      <c r="A305" s="79"/>
      <c r="B305" s="90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11.25" customHeight="1" x14ac:dyDescent="0.25">
      <c r="A306" s="79"/>
      <c r="B306" s="90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11.25" customHeight="1" x14ac:dyDescent="0.25">
      <c r="A307" s="79"/>
      <c r="B307" s="90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11.25" customHeight="1" x14ac:dyDescent="0.25">
      <c r="A308" s="79"/>
      <c r="B308" s="90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11.25" customHeight="1" x14ac:dyDescent="0.25">
      <c r="A309" s="79"/>
      <c r="B309" s="90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11.25" customHeight="1" x14ac:dyDescent="0.25">
      <c r="A310" s="79"/>
      <c r="B310" s="90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11.25" customHeight="1" x14ac:dyDescent="0.25">
      <c r="A311" s="79"/>
      <c r="B311" s="90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11.25" customHeight="1" x14ac:dyDescent="0.25">
      <c r="A312" s="79"/>
      <c r="B312" s="90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11.25" customHeight="1" x14ac:dyDescent="0.25">
      <c r="A313" s="79"/>
      <c r="B313" s="90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11.25" customHeight="1" x14ac:dyDescent="0.25">
      <c r="A314" s="79"/>
      <c r="B314" s="90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11.25" customHeight="1" x14ac:dyDescent="0.25">
      <c r="A315" s="79"/>
      <c r="B315" s="90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11.25" customHeight="1" x14ac:dyDescent="0.25">
      <c r="A316" s="79"/>
      <c r="B316" s="90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11.25" customHeight="1" x14ac:dyDescent="0.25">
      <c r="A317" s="79"/>
      <c r="B317" s="90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11.25" customHeight="1" x14ac:dyDescent="0.25">
      <c r="A318" s="79"/>
      <c r="B318" s="90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11.25" customHeight="1" x14ac:dyDescent="0.25">
      <c r="A319" s="79"/>
      <c r="B319" s="90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11.25" customHeight="1" x14ac:dyDescent="0.25">
      <c r="A320" s="79"/>
      <c r="B320" s="90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11.25" customHeight="1" x14ac:dyDescent="0.25">
      <c r="A321" s="79"/>
      <c r="B321" s="90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11.25" customHeight="1" x14ac:dyDescent="0.25">
      <c r="A322" s="79"/>
      <c r="B322" s="90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11.25" customHeight="1" x14ac:dyDescent="0.25">
      <c r="A323" s="79"/>
      <c r="B323" s="90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11.25" customHeight="1" x14ac:dyDescent="0.25">
      <c r="A324" s="79"/>
      <c r="B324" s="90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11.25" customHeight="1" x14ac:dyDescent="0.25">
      <c r="A325" s="79"/>
      <c r="B325" s="90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11.25" customHeight="1" x14ac:dyDescent="0.25">
      <c r="A326" s="79"/>
      <c r="B326" s="90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11.25" customHeight="1" x14ac:dyDescent="0.25">
      <c r="A327" s="79"/>
      <c r="B327" s="90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11.25" customHeight="1" x14ac:dyDescent="0.25">
      <c r="A328" s="79"/>
      <c r="B328" s="90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11.25" customHeight="1" x14ac:dyDescent="0.25">
      <c r="A329" s="79"/>
      <c r="B329" s="90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11.25" customHeight="1" x14ac:dyDescent="0.25">
      <c r="A330" s="79"/>
      <c r="B330" s="90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11.25" customHeight="1" x14ac:dyDescent="0.25">
      <c r="A331" s="79"/>
      <c r="B331" s="90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11.25" customHeight="1" x14ac:dyDescent="0.25">
      <c r="A332" s="79"/>
      <c r="B332" s="90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11.25" customHeight="1" x14ac:dyDescent="0.25">
      <c r="A333" s="79"/>
      <c r="B333" s="90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11.25" customHeight="1" x14ac:dyDescent="0.25">
      <c r="A334" s="79"/>
      <c r="B334" s="90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11.25" customHeight="1" x14ac:dyDescent="0.25">
      <c r="A335" s="79"/>
      <c r="B335" s="90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11.25" customHeight="1" x14ac:dyDescent="0.25">
      <c r="A336" s="79"/>
      <c r="B336" s="90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11.25" customHeight="1" x14ac:dyDescent="0.25">
      <c r="A337" s="79"/>
      <c r="B337" s="90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11.25" customHeight="1" x14ac:dyDescent="0.25">
      <c r="A338" s="79"/>
      <c r="B338" s="90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11.25" customHeight="1" x14ac:dyDescent="0.25">
      <c r="A339" s="79"/>
      <c r="B339" s="90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11.25" customHeight="1" x14ac:dyDescent="0.25">
      <c r="A340" s="79"/>
      <c r="B340" s="90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11.25" customHeight="1" x14ac:dyDescent="0.25">
      <c r="A341" s="79"/>
      <c r="B341" s="90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11.25" customHeight="1" x14ac:dyDescent="0.25">
      <c r="A342" s="79"/>
      <c r="B342" s="90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11.25" customHeight="1" x14ac:dyDescent="0.25">
      <c r="A343" s="79"/>
      <c r="B343" s="90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11.25" customHeight="1" x14ac:dyDescent="0.25">
      <c r="A344" s="79"/>
      <c r="B344" s="90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11.25" customHeight="1" x14ac:dyDescent="0.25">
      <c r="A345" s="79"/>
      <c r="B345" s="90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11.25" customHeight="1" x14ac:dyDescent="0.25">
      <c r="A346" s="79"/>
      <c r="B346" s="90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11.25" customHeight="1" x14ac:dyDescent="0.25">
      <c r="A347" s="79"/>
      <c r="B347" s="90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11.25" customHeight="1" x14ac:dyDescent="0.25">
      <c r="A348" s="79"/>
      <c r="B348" s="90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11.25" customHeight="1" x14ac:dyDescent="0.25">
      <c r="A349" s="79"/>
      <c r="B349" s="90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11.25" customHeight="1" x14ac:dyDescent="0.25">
      <c r="A350" s="79"/>
      <c r="B350" s="90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11.25" customHeight="1" x14ac:dyDescent="0.25">
      <c r="A351" s="79"/>
      <c r="B351" s="90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11.25" customHeight="1" x14ac:dyDescent="0.25">
      <c r="A352" s="79"/>
      <c r="B352" s="90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11.25" customHeight="1" x14ac:dyDescent="0.25">
      <c r="A353" s="79"/>
      <c r="B353" s="90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11.25" customHeight="1" x14ac:dyDescent="0.25">
      <c r="A354" s="79"/>
      <c r="B354" s="90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11.25" customHeight="1" x14ac:dyDescent="0.25">
      <c r="A355" s="79"/>
      <c r="B355" s="90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11.25" customHeight="1" x14ac:dyDescent="0.25">
      <c r="A356" s="79"/>
      <c r="B356" s="90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11.25" customHeight="1" x14ac:dyDescent="0.25">
      <c r="A357" s="79"/>
      <c r="B357" s="90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11.25" customHeight="1" x14ac:dyDescent="0.25">
      <c r="A358" s="79"/>
      <c r="B358" s="90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11.25" customHeight="1" x14ac:dyDescent="0.25">
      <c r="A359" s="79"/>
      <c r="B359" s="90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11.25" customHeight="1" x14ac:dyDescent="0.25">
      <c r="A360" s="79"/>
      <c r="B360" s="90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11.25" customHeight="1" x14ac:dyDescent="0.25">
      <c r="A361" s="79"/>
      <c r="B361" s="90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11.25" customHeight="1" x14ac:dyDescent="0.25">
      <c r="A362" s="79"/>
      <c r="B362" s="90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11.25" customHeight="1" x14ac:dyDescent="0.25">
      <c r="A363" s="79"/>
      <c r="B363" s="90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11.25" customHeight="1" x14ac:dyDescent="0.25">
      <c r="A364" s="79"/>
      <c r="B364" s="90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11.25" customHeight="1" x14ac:dyDescent="0.25">
      <c r="A365" s="79"/>
      <c r="B365" s="90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11.25" customHeight="1" x14ac:dyDescent="0.25">
      <c r="A366" s="79"/>
      <c r="B366" s="90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11.25" customHeight="1" x14ac:dyDescent="0.25">
      <c r="A367" s="79"/>
      <c r="B367" s="90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11.25" customHeight="1" x14ac:dyDescent="0.25">
      <c r="A368" s="79"/>
      <c r="B368" s="90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11.25" customHeight="1" x14ac:dyDescent="0.25">
      <c r="A369" s="79"/>
      <c r="B369" s="90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11.25" customHeight="1" x14ac:dyDescent="0.25">
      <c r="A370" s="79"/>
      <c r="B370" s="90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11.25" customHeight="1" x14ac:dyDescent="0.25">
      <c r="A371" s="79"/>
      <c r="B371" s="90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11.25" customHeight="1" x14ac:dyDescent="0.25">
      <c r="A372" s="79"/>
      <c r="B372" s="90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11.25" customHeight="1" x14ac:dyDescent="0.25">
      <c r="A373" s="79"/>
      <c r="B373" s="90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11.25" customHeight="1" x14ac:dyDescent="0.25">
      <c r="A374" s="79"/>
      <c r="B374" s="90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11.25" customHeight="1" x14ac:dyDescent="0.25">
      <c r="A375" s="79"/>
      <c r="B375" s="90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11.25" customHeight="1" x14ac:dyDescent="0.25">
      <c r="A376" s="79"/>
      <c r="B376" s="90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11.25" customHeight="1" x14ac:dyDescent="0.25">
      <c r="A377" s="79"/>
      <c r="B377" s="90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11.25" customHeight="1" x14ac:dyDescent="0.25">
      <c r="A378" s="79"/>
      <c r="B378" s="90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11.25" customHeight="1" x14ac:dyDescent="0.25">
      <c r="A379" s="79"/>
      <c r="B379" s="90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11.25" customHeight="1" x14ac:dyDescent="0.25">
      <c r="A380" s="79"/>
      <c r="B380" s="90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11.25" customHeight="1" x14ac:dyDescent="0.25">
      <c r="A381" s="79"/>
      <c r="B381" s="90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11.25" customHeight="1" x14ac:dyDescent="0.25">
      <c r="A382" s="79"/>
      <c r="B382" s="90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11.25" customHeight="1" x14ac:dyDescent="0.25">
      <c r="A383" s="79"/>
      <c r="B383" s="90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11.25" customHeight="1" x14ac:dyDescent="0.25">
      <c r="A384" s="79"/>
      <c r="B384" s="90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11.25" customHeight="1" x14ac:dyDescent="0.25">
      <c r="A385" s="79"/>
      <c r="B385" s="90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11.25" customHeight="1" x14ac:dyDescent="0.25">
      <c r="A386" s="79"/>
      <c r="B386" s="90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11.25" customHeight="1" x14ac:dyDescent="0.25">
      <c r="A387" s="79"/>
      <c r="B387" s="90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11.25" customHeight="1" x14ac:dyDescent="0.25">
      <c r="A388" s="79"/>
      <c r="B388" s="90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11.25" customHeight="1" x14ac:dyDescent="0.25">
      <c r="A389" s="79"/>
      <c r="B389" s="90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11.25" customHeight="1" x14ac:dyDescent="0.25">
      <c r="A390" s="79"/>
      <c r="B390" s="90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11.25" customHeight="1" x14ac:dyDescent="0.25">
      <c r="A391" s="79"/>
      <c r="B391" s="90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11.25" customHeight="1" x14ac:dyDescent="0.25">
      <c r="A392" s="79"/>
      <c r="B392" s="90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11.25" customHeight="1" x14ac:dyDescent="0.25">
      <c r="A393" s="79"/>
      <c r="B393" s="90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11.25" customHeight="1" x14ac:dyDescent="0.25">
      <c r="A394" s="79"/>
      <c r="B394" s="90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11.25" customHeight="1" x14ac:dyDescent="0.25">
      <c r="A395" s="79"/>
      <c r="B395" s="90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11.25" customHeight="1" x14ac:dyDescent="0.25">
      <c r="A396" s="79"/>
      <c r="B396" s="90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11.25" customHeight="1" x14ac:dyDescent="0.25">
      <c r="A397" s="79"/>
      <c r="B397" s="90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11.25" customHeight="1" x14ac:dyDescent="0.25">
      <c r="A398" s="79"/>
      <c r="B398" s="90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11.25" customHeight="1" x14ac:dyDescent="0.25">
      <c r="A399" s="79"/>
      <c r="B399" s="90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11.25" customHeight="1" x14ac:dyDescent="0.25">
      <c r="A400" s="79"/>
      <c r="B400" s="90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11.25" customHeight="1" x14ac:dyDescent="0.25">
      <c r="A401" s="79"/>
      <c r="B401" s="90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11.25" customHeight="1" x14ac:dyDescent="0.25">
      <c r="A402" s="79"/>
      <c r="B402" s="90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11.25" customHeight="1" x14ac:dyDescent="0.25">
      <c r="A403" s="79"/>
      <c r="B403" s="90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11.25" customHeight="1" x14ac:dyDescent="0.25">
      <c r="A404" s="79"/>
      <c r="B404" s="90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11.25" customHeight="1" x14ac:dyDescent="0.25">
      <c r="A405" s="79"/>
      <c r="B405" s="90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11.25" customHeight="1" x14ac:dyDescent="0.25">
      <c r="A406" s="79"/>
      <c r="B406" s="90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11.25" customHeight="1" x14ac:dyDescent="0.25">
      <c r="A407" s="79"/>
      <c r="B407" s="90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11.25" customHeight="1" x14ac:dyDescent="0.25">
      <c r="A408" s="79"/>
      <c r="B408" s="90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11.25" customHeight="1" x14ac:dyDescent="0.25">
      <c r="A409" s="79"/>
      <c r="B409" s="90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11.25" customHeight="1" x14ac:dyDescent="0.25">
      <c r="A410" s="79"/>
      <c r="B410" s="90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11.25" customHeight="1" x14ac:dyDescent="0.25">
      <c r="A411" s="79"/>
      <c r="B411" s="90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11.25" customHeight="1" x14ac:dyDescent="0.25">
      <c r="A412" s="79"/>
      <c r="B412" s="90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11.25" customHeight="1" x14ac:dyDescent="0.25">
      <c r="A413" s="79"/>
      <c r="B413" s="90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11.25" customHeight="1" x14ac:dyDescent="0.25">
      <c r="A414" s="79"/>
      <c r="B414" s="90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11.25" customHeight="1" x14ac:dyDescent="0.25">
      <c r="A415" s="79"/>
      <c r="B415" s="90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11.25" customHeight="1" x14ac:dyDescent="0.25">
      <c r="A416" s="79"/>
      <c r="B416" s="90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11.25" customHeight="1" x14ac:dyDescent="0.25">
      <c r="A417" s="79"/>
      <c r="B417" s="90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11.25" customHeight="1" x14ac:dyDescent="0.25">
      <c r="A418" s="79"/>
      <c r="B418" s="90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11.25" customHeight="1" x14ac:dyDescent="0.25">
      <c r="A419" s="79"/>
      <c r="B419" s="90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11.25" customHeight="1" x14ac:dyDescent="0.25">
      <c r="A420" s="79"/>
      <c r="B420" s="90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11.25" customHeight="1" x14ac:dyDescent="0.25">
      <c r="A421" s="79"/>
      <c r="B421" s="90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11.25" customHeight="1" x14ac:dyDescent="0.25">
      <c r="A422" s="79"/>
      <c r="B422" s="90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11.25" customHeight="1" x14ac:dyDescent="0.25">
      <c r="A423" s="79"/>
      <c r="B423" s="90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11.25" customHeight="1" x14ac:dyDescent="0.25">
      <c r="A424" s="79"/>
      <c r="B424" s="90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11.25" customHeight="1" x14ac:dyDescent="0.25">
      <c r="A425" s="79"/>
      <c r="B425" s="90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11.25" customHeight="1" x14ac:dyDescent="0.25">
      <c r="A426" s="79"/>
      <c r="B426" s="90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11.25" customHeight="1" x14ac:dyDescent="0.25">
      <c r="A427" s="79"/>
      <c r="B427" s="90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11.25" customHeight="1" x14ac:dyDescent="0.25">
      <c r="A428" s="79"/>
      <c r="B428" s="90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11.25" customHeight="1" x14ac:dyDescent="0.25">
      <c r="A429" s="79"/>
      <c r="B429" s="90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11.25" customHeight="1" x14ac:dyDescent="0.25">
      <c r="A430" s="79"/>
      <c r="B430" s="90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11.25" customHeight="1" x14ac:dyDescent="0.25">
      <c r="A431" s="79"/>
      <c r="B431" s="90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11.25" customHeight="1" x14ac:dyDescent="0.25">
      <c r="A432" s="79"/>
      <c r="B432" s="90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11.25" customHeight="1" x14ac:dyDescent="0.25">
      <c r="A433" s="79"/>
      <c r="B433" s="90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11.25" customHeight="1" x14ac:dyDescent="0.25">
      <c r="A434" s="79"/>
      <c r="B434" s="90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11.25" customHeight="1" x14ac:dyDescent="0.25">
      <c r="A435" s="79"/>
      <c r="B435" s="90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11.25" customHeight="1" x14ac:dyDescent="0.25">
      <c r="A436" s="79"/>
      <c r="B436" s="90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11.25" customHeight="1" x14ac:dyDescent="0.25">
      <c r="A437" s="79"/>
      <c r="B437" s="90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11.25" customHeight="1" x14ac:dyDescent="0.25">
      <c r="A438" s="79"/>
      <c r="B438" s="90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11.25" customHeight="1" x14ac:dyDescent="0.25">
      <c r="A439" s="79"/>
      <c r="B439" s="90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11.25" customHeight="1" x14ac:dyDescent="0.25">
      <c r="A440" s="79"/>
      <c r="B440" s="90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11.25" customHeight="1" x14ac:dyDescent="0.25">
      <c r="A441" s="79"/>
      <c r="B441" s="90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11.25" customHeight="1" x14ac:dyDescent="0.25">
      <c r="A442" s="79"/>
      <c r="B442" s="90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11.25" customHeight="1" x14ac:dyDescent="0.25">
      <c r="A443" s="79"/>
      <c r="B443" s="90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11.25" customHeight="1" x14ac:dyDescent="0.25">
      <c r="A444" s="79"/>
      <c r="B444" s="90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11.25" customHeight="1" x14ac:dyDescent="0.25">
      <c r="A445" s="79"/>
      <c r="B445" s="90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11.25" customHeight="1" x14ac:dyDescent="0.25">
      <c r="A446" s="79"/>
      <c r="B446" s="90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11.25" customHeight="1" x14ac:dyDescent="0.25">
      <c r="A447" s="79"/>
      <c r="B447" s="90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11.25" customHeight="1" x14ac:dyDescent="0.25">
      <c r="A448" s="79"/>
      <c r="B448" s="90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11.25" customHeight="1" x14ac:dyDescent="0.25">
      <c r="A449" s="79"/>
      <c r="B449" s="90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11.25" customHeight="1" x14ac:dyDescent="0.25">
      <c r="A450" s="79"/>
      <c r="B450" s="90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11.25" customHeight="1" x14ac:dyDescent="0.25">
      <c r="A451" s="79"/>
      <c r="B451" s="90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11.25" customHeight="1" x14ac:dyDescent="0.25">
      <c r="A452" s="79"/>
      <c r="B452" s="90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11.25" customHeight="1" x14ac:dyDescent="0.25">
      <c r="A453" s="79"/>
      <c r="B453" s="90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11.25" customHeight="1" x14ac:dyDescent="0.25">
      <c r="A454" s="79"/>
      <c r="B454" s="90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11.25" customHeight="1" x14ac:dyDescent="0.25">
      <c r="A455" s="79"/>
      <c r="B455" s="90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11.25" customHeight="1" x14ac:dyDescent="0.25">
      <c r="A456" s="79"/>
      <c r="B456" s="90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11.25" customHeight="1" x14ac:dyDescent="0.25">
      <c r="A457" s="79"/>
      <c r="B457" s="90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11.25" customHeight="1" x14ac:dyDescent="0.25">
      <c r="A458" s="79"/>
      <c r="B458" s="90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11.25" customHeight="1" x14ac:dyDescent="0.25">
      <c r="A459" s="79"/>
      <c r="B459" s="90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11.25" customHeight="1" x14ac:dyDescent="0.25">
      <c r="A460" s="79"/>
      <c r="B460" s="90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11.25" customHeight="1" x14ac:dyDescent="0.25">
      <c r="A461" s="79"/>
      <c r="B461" s="90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11.25" customHeight="1" x14ac:dyDescent="0.25">
      <c r="A462" s="79"/>
      <c r="B462" s="90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11.25" customHeight="1" x14ac:dyDescent="0.25">
      <c r="A463" s="79"/>
      <c r="B463" s="90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11.25" customHeight="1" x14ac:dyDescent="0.25">
      <c r="A464" s="79"/>
      <c r="B464" s="90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11.25" customHeight="1" x14ac:dyDescent="0.25">
      <c r="A465" s="79"/>
      <c r="B465" s="90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11.25" customHeight="1" x14ac:dyDescent="0.25">
      <c r="A466" s="79"/>
      <c r="B466" s="90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11.25" customHeight="1" x14ac:dyDescent="0.25">
      <c r="A467" s="79"/>
      <c r="B467" s="90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11.25" customHeight="1" x14ac:dyDescent="0.25">
      <c r="A468" s="79"/>
      <c r="B468" s="90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11.25" customHeight="1" x14ac:dyDescent="0.25">
      <c r="A469" s="79"/>
      <c r="B469" s="90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11.25" customHeight="1" x14ac:dyDescent="0.25">
      <c r="A470" s="79"/>
      <c r="B470" s="90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11.25" customHeight="1" x14ac:dyDescent="0.25">
      <c r="A471" s="79"/>
      <c r="B471" s="90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11.25" customHeight="1" x14ac:dyDescent="0.25">
      <c r="A472" s="79"/>
      <c r="B472" s="90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11.25" customHeight="1" x14ac:dyDescent="0.25">
      <c r="A473" s="79"/>
      <c r="B473" s="90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11.25" customHeight="1" x14ac:dyDescent="0.25">
      <c r="A474" s="79"/>
      <c r="B474" s="90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11.25" customHeight="1" x14ac:dyDescent="0.25">
      <c r="A475" s="79"/>
      <c r="B475" s="90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11.25" customHeight="1" x14ac:dyDescent="0.25">
      <c r="A476" s="79"/>
      <c r="B476" s="90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11.25" customHeight="1" x14ac:dyDescent="0.25">
      <c r="A477" s="79"/>
      <c r="B477" s="90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11.25" customHeight="1" x14ac:dyDescent="0.25">
      <c r="A478" s="79"/>
      <c r="B478" s="90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11.25" customHeight="1" x14ac:dyDescent="0.25">
      <c r="A479" s="79"/>
      <c r="B479" s="90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11.25" customHeight="1" x14ac:dyDescent="0.25">
      <c r="A480" s="79"/>
      <c r="B480" s="90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11.25" customHeight="1" x14ac:dyDescent="0.25">
      <c r="A481" s="79"/>
      <c r="B481" s="90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11.25" customHeight="1" x14ac:dyDescent="0.25">
      <c r="A482" s="79"/>
      <c r="B482" s="90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11.25" customHeight="1" x14ac:dyDescent="0.25">
      <c r="A483" s="79"/>
      <c r="B483" s="90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11.25" customHeight="1" x14ac:dyDescent="0.25">
      <c r="A484" s="79"/>
      <c r="B484" s="90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11.25" customHeight="1" x14ac:dyDescent="0.25">
      <c r="A485" s="79"/>
      <c r="B485" s="90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11.25" customHeight="1" x14ac:dyDescent="0.25">
      <c r="A486" s="79"/>
      <c r="B486" s="90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11.25" customHeight="1" x14ac:dyDescent="0.25">
      <c r="A487" s="79"/>
      <c r="B487" s="90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11.25" customHeight="1" x14ac:dyDescent="0.25">
      <c r="A488" s="79"/>
      <c r="B488" s="90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11.25" customHeight="1" x14ac:dyDescent="0.25">
      <c r="A489" s="79"/>
      <c r="B489" s="90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11.25" customHeight="1" x14ac:dyDescent="0.25">
      <c r="A490" s="79"/>
      <c r="B490" s="90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11.25" customHeight="1" x14ac:dyDescent="0.25">
      <c r="A491" s="79"/>
      <c r="B491" s="90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11.25" customHeight="1" x14ac:dyDescent="0.25">
      <c r="A492" s="79"/>
      <c r="B492" s="90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11.25" customHeight="1" x14ac:dyDescent="0.25">
      <c r="A493" s="79"/>
      <c r="B493" s="90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11.25" customHeight="1" x14ac:dyDescent="0.25">
      <c r="A494" s="79"/>
      <c r="B494" s="90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11.25" customHeight="1" x14ac:dyDescent="0.25">
      <c r="A495" s="79"/>
      <c r="B495" s="90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11.25" customHeight="1" x14ac:dyDescent="0.25">
      <c r="A496" s="79"/>
      <c r="B496" s="90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11.25" customHeight="1" x14ac:dyDescent="0.25">
      <c r="A497" s="79"/>
      <c r="B497" s="90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11.25" customHeight="1" x14ac:dyDescent="0.25">
      <c r="A498" s="79"/>
      <c r="B498" s="90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11.25" customHeight="1" x14ac:dyDescent="0.25">
      <c r="A499" s="79"/>
      <c r="B499" s="90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11.25" customHeight="1" x14ac:dyDescent="0.25">
      <c r="A500" s="79"/>
      <c r="B500" s="90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11.25" customHeight="1" x14ac:dyDescent="0.25">
      <c r="A501" s="79"/>
      <c r="B501" s="90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11.25" customHeight="1" x14ac:dyDescent="0.25">
      <c r="A502" s="79"/>
      <c r="B502" s="90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11.25" customHeight="1" x14ac:dyDescent="0.25">
      <c r="A503" s="79"/>
      <c r="B503" s="90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11.25" customHeight="1" x14ac:dyDescent="0.25">
      <c r="A504" s="79"/>
      <c r="B504" s="90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11.25" customHeight="1" x14ac:dyDescent="0.25">
      <c r="A505" s="79"/>
      <c r="B505" s="90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11.25" customHeight="1" x14ac:dyDescent="0.25">
      <c r="A506" s="79"/>
      <c r="B506" s="90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11.25" customHeight="1" x14ac:dyDescent="0.25">
      <c r="A507" s="79"/>
      <c r="B507" s="90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11.25" customHeight="1" x14ac:dyDescent="0.25">
      <c r="A508" s="79"/>
      <c r="B508" s="90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11.25" customHeight="1" x14ac:dyDescent="0.25">
      <c r="A509" s="79"/>
      <c r="B509" s="90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11.25" customHeight="1" x14ac:dyDescent="0.25">
      <c r="A510" s="79"/>
      <c r="B510" s="90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11.25" customHeight="1" x14ac:dyDescent="0.25">
      <c r="A511" s="79"/>
      <c r="B511" s="90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11.25" customHeight="1" x14ac:dyDescent="0.25">
      <c r="A512" s="79"/>
      <c r="B512" s="90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11.25" customHeight="1" x14ac:dyDescent="0.25">
      <c r="A513" s="79"/>
      <c r="B513" s="90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11.25" customHeight="1" x14ac:dyDescent="0.25">
      <c r="A514" s="79"/>
      <c r="B514" s="90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11.25" customHeight="1" x14ac:dyDescent="0.25">
      <c r="A515" s="79"/>
      <c r="B515" s="90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11.25" customHeight="1" x14ac:dyDescent="0.25">
      <c r="A516" s="79"/>
      <c r="B516" s="90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11.25" customHeight="1" x14ac:dyDescent="0.25">
      <c r="A517" s="79"/>
      <c r="B517" s="90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11.25" customHeight="1" x14ac:dyDescent="0.25">
      <c r="A518" s="79"/>
      <c r="B518" s="90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11.25" customHeight="1" x14ac:dyDescent="0.25">
      <c r="A519" s="79"/>
      <c r="B519" s="90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11.25" customHeight="1" x14ac:dyDescent="0.25">
      <c r="A520" s="79"/>
      <c r="B520" s="90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11.25" customHeight="1" x14ac:dyDescent="0.25">
      <c r="A521" s="79"/>
      <c r="B521" s="90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11.25" customHeight="1" x14ac:dyDescent="0.25">
      <c r="A522" s="79"/>
      <c r="B522" s="90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11.25" customHeight="1" x14ac:dyDescent="0.25">
      <c r="A523" s="79"/>
      <c r="B523" s="90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11.25" customHeight="1" x14ac:dyDescent="0.25">
      <c r="A524" s="79"/>
      <c r="B524" s="90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11.25" customHeight="1" x14ac:dyDescent="0.25">
      <c r="A525" s="79"/>
      <c r="B525" s="90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11.25" customHeight="1" x14ac:dyDescent="0.25">
      <c r="A526" s="79"/>
      <c r="B526" s="90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11.25" customHeight="1" x14ac:dyDescent="0.25">
      <c r="A527" s="79"/>
      <c r="B527" s="90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11.25" customHeight="1" x14ac:dyDescent="0.25">
      <c r="A528" s="79"/>
      <c r="B528" s="90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11.25" customHeight="1" x14ac:dyDescent="0.25">
      <c r="A529" s="79"/>
      <c r="B529" s="90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11.25" customHeight="1" x14ac:dyDescent="0.25">
      <c r="A530" s="79"/>
      <c r="B530" s="90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11.25" customHeight="1" x14ac:dyDescent="0.25">
      <c r="A531" s="79"/>
      <c r="B531" s="90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11.25" customHeight="1" x14ac:dyDescent="0.25">
      <c r="A532" s="79"/>
      <c r="B532" s="90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11.25" customHeight="1" x14ac:dyDescent="0.25">
      <c r="A533" s="79"/>
      <c r="B533" s="90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11.25" customHeight="1" x14ac:dyDescent="0.25">
      <c r="A534" s="79"/>
      <c r="B534" s="90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11.25" customHeight="1" x14ac:dyDescent="0.25">
      <c r="A535" s="79"/>
      <c r="B535" s="90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11.25" customHeight="1" x14ac:dyDescent="0.25">
      <c r="A536" s="79"/>
      <c r="B536" s="90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11.25" customHeight="1" x14ac:dyDescent="0.25">
      <c r="A537" s="79"/>
      <c r="B537" s="90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11.25" customHeight="1" x14ac:dyDescent="0.25">
      <c r="A538" s="79"/>
      <c r="B538" s="90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11.25" customHeight="1" x14ac:dyDescent="0.25">
      <c r="A539" s="79"/>
      <c r="B539" s="90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11.25" customHeight="1" x14ac:dyDescent="0.25">
      <c r="A540" s="79"/>
      <c r="B540" s="90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11.25" customHeight="1" x14ac:dyDescent="0.25">
      <c r="A541" s="79"/>
      <c r="B541" s="90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11.25" customHeight="1" x14ac:dyDescent="0.25">
      <c r="A542" s="79"/>
      <c r="B542" s="90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11.25" customHeight="1" x14ac:dyDescent="0.25">
      <c r="A543" s="79"/>
      <c r="B543" s="90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11.25" customHeight="1" x14ac:dyDescent="0.25">
      <c r="A544" s="79"/>
      <c r="B544" s="90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11.25" customHeight="1" x14ac:dyDescent="0.25">
      <c r="A545" s="79"/>
      <c r="B545" s="90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11.25" customHeight="1" x14ac:dyDescent="0.25">
      <c r="A546" s="79"/>
      <c r="B546" s="90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11.25" customHeight="1" x14ac:dyDescent="0.25">
      <c r="A547" s="79"/>
      <c r="B547" s="90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11.25" customHeight="1" x14ac:dyDescent="0.25">
      <c r="A548" s="79"/>
      <c r="B548" s="90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11.25" customHeight="1" x14ac:dyDescent="0.25">
      <c r="A549" s="79"/>
      <c r="B549" s="90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11.25" customHeight="1" x14ac:dyDescent="0.25">
      <c r="A550" s="79"/>
      <c r="B550" s="90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11.25" customHeight="1" x14ac:dyDescent="0.25">
      <c r="A551" s="79"/>
      <c r="B551" s="90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11.25" customHeight="1" x14ac:dyDescent="0.25">
      <c r="A552" s="79"/>
      <c r="B552" s="90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11.25" customHeight="1" x14ac:dyDescent="0.25">
      <c r="A553" s="79"/>
      <c r="B553" s="90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11.25" customHeight="1" x14ac:dyDescent="0.25">
      <c r="A554" s="79"/>
      <c r="B554" s="90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11.25" customHeight="1" x14ac:dyDescent="0.25">
      <c r="A555" s="79"/>
      <c r="B555" s="9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11.25" customHeight="1" x14ac:dyDescent="0.25">
      <c r="A556" s="79"/>
      <c r="B556" s="9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11.25" customHeight="1" x14ac:dyDescent="0.25">
      <c r="A557" s="79"/>
      <c r="B557" s="9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11.25" customHeight="1" x14ac:dyDescent="0.25">
      <c r="A558" s="79"/>
      <c r="B558" s="9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11.25" customHeight="1" x14ac:dyDescent="0.25">
      <c r="A559" s="79"/>
      <c r="B559" s="9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11.25" customHeight="1" x14ac:dyDescent="0.25">
      <c r="A560" s="79"/>
      <c r="B560" s="9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11.25" customHeight="1" x14ac:dyDescent="0.25">
      <c r="A561" s="79"/>
      <c r="B561" s="9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11.25" customHeight="1" x14ac:dyDescent="0.25">
      <c r="A562" s="79"/>
      <c r="B562" s="9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11.25" customHeight="1" x14ac:dyDescent="0.25">
      <c r="A563" s="79"/>
      <c r="B563" s="9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11.25" customHeight="1" x14ac:dyDescent="0.25">
      <c r="A564" s="79"/>
      <c r="B564" s="9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11.25" customHeight="1" x14ac:dyDescent="0.25">
      <c r="A565" s="79"/>
      <c r="B565" s="90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11.25" customHeight="1" x14ac:dyDescent="0.25">
      <c r="A566" s="79"/>
      <c r="B566" s="9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11.25" customHeight="1" x14ac:dyDescent="0.25">
      <c r="A567" s="79"/>
      <c r="B567" s="9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11.25" customHeight="1" x14ac:dyDescent="0.25">
      <c r="A568" s="79"/>
      <c r="B568" s="9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11.25" customHeight="1" x14ac:dyDescent="0.25">
      <c r="A569" s="79"/>
      <c r="B569" s="9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11.25" customHeight="1" x14ac:dyDescent="0.25">
      <c r="A570" s="79"/>
      <c r="B570" s="9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11.25" customHeight="1" x14ac:dyDescent="0.25">
      <c r="A571" s="79"/>
      <c r="B571" s="9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11.25" customHeight="1" x14ac:dyDescent="0.25">
      <c r="A572" s="79"/>
      <c r="B572" s="9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11.25" customHeight="1" x14ac:dyDescent="0.25">
      <c r="A573" s="79"/>
      <c r="B573" s="9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11.25" customHeight="1" x14ac:dyDescent="0.25">
      <c r="A574" s="79"/>
      <c r="B574" s="9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11.25" customHeight="1" x14ac:dyDescent="0.25">
      <c r="A575" s="79"/>
      <c r="B575" s="9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11.25" customHeight="1" x14ac:dyDescent="0.25">
      <c r="A576" s="79"/>
      <c r="B576" s="9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11.25" customHeight="1" x14ac:dyDescent="0.25">
      <c r="A577" s="79"/>
      <c r="B577" s="9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11.25" customHeight="1" x14ac:dyDescent="0.25">
      <c r="A578" s="79"/>
      <c r="B578" s="90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11.25" customHeight="1" x14ac:dyDescent="0.25">
      <c r="A579" s="79"/>
      <c r="B579" s="9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11.25" customHeight="1" x14ac:dyDescent="0.25">
      <c r="A580" s="79"/>
      <c r="B580" s="9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11.25" customHeight="1" x14ac:dyDescent="0.25">
      <c r="A581" s="79"/>
      <c r="B581" s="9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11.25" customHeight="1" x14ac:dyDescent="0.25">
      <c r="A582" s="79"/>
      <c r="B582" s="9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11.25" customHeight="1" x14ac:dyDescent="0.25">
      <c r="A583" s="79"/>
      <c r="B583" s="9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11.25" customHeight="1" x14ac:dyDescent="0.25">
      <c r="A584" s="79"/>
      <c r="B584" s="9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11.25" customHeight="1" x14ac:dyDescent="0.25">
      <c r="A585" s="79"/>
      <c r="B585" s="9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11.25" customHeight="1" x14ac:dyDescent="0.25">
      <c r="A586" s="79"/>
      <c r="B586" s="9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11.25" customHeight="1" x14ac:dyDescent="0.25">
      <c r="A587" s="79"/>
      <c r="B587" s="9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11.25" customHeight="1" x14ac:dyDescent="0.25">
      <c r="A588" s="79"/>
      <c r="B588" s="9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11.25" customHeight="1" x14ac:dyDescent="0.25">
      <c r="A589" s="79"/>
      <c r="B589" s="9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11.25" customHeight="1" x14ac:dyDescent="0.25">
      <c r="A590" s="79"/>
      <c r="B590" s="9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11.25" customHeight="1" x14ac:dyDescent="0.25">
      <c r="A591" s="79"/>
      <c r="B591" s="90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11.25" customHeight="1" x14ac:dyDescent="0.25">
      <c r="A592" s="79"/>
      <c r="B592" s="9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11.25" customHeight="1" x14ac:dyDescent="0.25">
      <c r="A593" s="79"/>
      <c r="B593" s="9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11.25" customHeight="1" x14ac:dyDescent="0.25">
      <c r="A594" s="79"/>
      <c r="B594" s="9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11.25" customHeight="1" x14ac:dyDescent="0.25">
      <c r="A595" s="79"/>
      <c r="B595" s="9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11.25" customHeight="1" x14ac:dyDescent="0.25">
      <c r="A596" s="79"/>
      <c r="B596" s="9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11.25" customHeight="1" x14ac:dyDescent="0.25">
      <c r="A597" s="79"/>
      <c r="B597" s="9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11.25" customHeight="1" x14ac:dyDescent="0.25">
      <c r="A598" s="79"/>
      <c r="B598" s="9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11.25" customHeight="1" x14ac:dyDescent="0.25">
      <c r="A599" s="79"/>
      <c r="B599" s="9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11.25" customHeight="1" x14ac:dyDescent="0.25">
      <c r="A600" s="79"/>
      <c r="B600" s="9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11.25" customHeight="1" x14ac:dyDescent="0.25">
      <c r="A601" s="79"/>
      <c r="B601" s="9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11.25" customHeight="1" x14ac:dyDescent="0.25">
      <c r="A602" s="79"/>
      <c r="B602" s="9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11.25" customHeight="1" x14ac:dyDescent="0.25">
      <c r="A603" s="79"/>
      <c r="B603" s="9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11.25" customHeight="1" x14ac:dyDescent="0.25">
      <c r="A604" s="79"/>
      <c r="B604" s="90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11.25" customHeight="1" x14ac:dyDescent="0.25">
      <c r="A605" s="79"/>
      <c r="B605" s="9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11.25" customHeight="1" x14ac:dyDescent="0.25">
      <c r="A606" s="79"/>
      <c r="B606" s="9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11.25" customHeight="1" x14ac:dyDescent="0.25">
      <c r="A607" s="79"/>
      <c r="B607" s="9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11.25" customHeight="1" x14ac:dyDescent="0.25">
      <c r="A608" s="79"/>
      <c r="B608" s="9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11.25" customHeight="1" x14ac:dyDescent="0.25">
      <c r="A609" s="79"/>
      <c r="B609" s="9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11.25" customHeight="1" x14ac:dyDescent="0.25">
      <c r="A610" s="79"/>
      <c r="B610" s="9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11.25" customHeight="1" x14ac:dyDescent="0.25">
      <c r="A611" s="79"/>
      <c r="B611" s="9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11.25" customHeight="1" x14ac:dyDescent="0.25">
      <c r="A612" s="79"/>
      <c r="B612" s="9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11.25" customHeight="1" x14ac:dyDescent="0.25">
      <c r="A613" s="79"/>
      <c r="B613" s="9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11.25" customHeight="1" x14ac:dyDescent="0.25">
      <c r="A614" s="79"/>
      <c r="B614" s="9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11.25" customHeight="1" x14ac:dyDescent="0.25">
      <c r="A615" s="79"/>
      <c r="B615" s="9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11.25" customHeight="1" x14ac:dyDescent="0.25">
      <c r="A616" s="79"/>
      <c r="B616" s="9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11.25" customHeight="1" x14ac:dyDescent="0.25">
      <c r="A617" s="79"/>
      <c r="B617" s="90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11.25" customHeight="1" x14ac:dyDescent="0.25">
      <c r="A618" s="79"/>
      <c r="B618" s="9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11.25" customHeight="1" x14ac:dyDescent="0.25">
      <c r="A619" s="79"/>
      <c r="B619" s="9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11.25" customHeight="1" x14ac:dyDescent="0.25">
      <c r="A620" s="79"/>
      <c r="B620" s="9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11.25" customHeight="1" x14ac:dyDescent="0.25">
      <c r="A621" s="79"/>
      <c r="B621" s="9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11.25" customHeight="1" x14ac:dyDescent="0.25">
      <c r="A622" s="79"/>
      <c r="B622" s="9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11.25" customHeight="1" x14ac:dyDescent="0.25">
      <c r="A623" s="79"/>
      <c r="B623" s="9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11.25" customHeight="1" x14ac:dyDescent="0.25">
      <c r="A624" s="79"/>
      <c r="B624" s="9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11.25" customHeight="1" x14ac:dyDescent="0.25">
      <c r="A625" s="79"/>
      <c r="B625" s="9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11.25" customHeight="1" x14ac:dyDescent="0.25">
      <c r="A626" s="79"/>
      <c r="B626" s="9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11.25" customHeight="1" x14ac:dyDescent="0.25">
      <c r="A627" s="79"/>
      <c r="B627" s="9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11.25" customHeight="1" x14ac:dyDescent="0.25">
      <c r="A628" s="79"/>
      <c r="B628" s="9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11.25" customHeight="1" x14ac:dyDescent="0.25">
      <c r="A629" s="79"/>
      <c r="B629" s="9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11.25" customHeight="1" x14ac:dyDescent="0.25">
      <c r="A630" s="79"/>
      <c r="B630" s="90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11.25" customHeight="1" x14ac:dyDescent="0.25">
      <c r="A631" s="79"/>
      <c r="B631" s="9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11.25" customHeight="1" x14ac:dyDescent="0.25">
      <c r="A632" s="79"/>
      <c r="B632" s="9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11.25" customHeight="1" x14ac:dyDescent="0.25">
      <c r="A633" s="79"/>
      <c r="B633" s="9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11.25" customHeight="1" x14ac:dyDescent="0.25">
      <c r="A634" s="79"/>
      <c r="B634" s="9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11.25" customHeight="1" x14ac:dyDescent="0.25">
      <c r="A635" s="79"/>
      <c r="B635" s="9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11.25" customHeight="1" x14ac:dyDescent="0.25">
      <c r="A636" s="79"/>
      <c r="B636" s="9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11.25" customHeight="1" x14ac:dyDescent="0.25">
      <c r="A637" s="79"/>
      <c r="B637" s="9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11.25" customHeight="1" x14ac:dyDescent="0.25">
      <c r="A638" s="79"/>
      <c r="B638" s="9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11.25" customHeight="1" x14ac:dyDescent="0.25">
      <c r="A639" s="79"/>
      <c r="B639" s="9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11.25" customHeight="1" x14ac:dyDescent="0.25">
      <c r="A640" s="79"/>
      <c r="B640" s="9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11.25" customHeight="1" x14ac:dyDescent="0.25">
      <c r="A641" s="79"/>
      <c r="B641" s="9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11.25" customHeight="1" x14ac:dyDescent="0.25">
      <c r="A642" s="79"/>
      <c r="B642" s="9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11.25" customHeight="1" x14ac:dyDescent="0.25">
      <c r="A643" s="79"/>
      <c r="B643" s="90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11.25" customHeight="1" x14ac:dyDescent="0.25">
      <c r="A644" s="79"/>
      <c r="B644" s="90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11.25" customHeight="1" x14ac:dyDescent="0.25">
      <c r="A645" s="79"/>
      <c r="B645" s="90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11.25" customHeight="1" x14ac:dyDescent="0.25">
      <c r="A646" s="79"/>
      <c r="B646" s="90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11.25" customHeight="1" x14ac:dyDescent="0.25">
      <c r="A647" s="79"/>
      <c r="B647" s="90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11.25" customHeight="1" x14ac:dyDescent="0.25">
      <c r="A648" s="79"/>
      <c r="B648" s="90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11.25" customHeight="1" x14ac:dyDescent="0.25">
      <c r="A649" s="79"/>
      <c r="B649" s="90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11.25" customHeight="1" x14ac:dyDescent="0.25">
      <c r="A650" s="79"/>
      <c r="B650" s="90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11.25" customHeight="1" x14ac:dyDescent="0.25">
      <c r="A651" s="79"/>
      <c r="B651" s="90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11.25" customHeight="1" x14ac:dyDescent="0.25">
      <c r="A652" s="79"/>
      <c r="B652" s="90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11.25" customHeight="1" x14ac:dyDescent="0.25">
      <c r="A653" s="79"/>
      <c r="B653" s="90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11.25" customHeight="1" x14ac:dyDescent="0.25">
      <c r="A654" s="79"/>
      <c r="B654" s="90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11.25" customHeight="1" x14ac:dyDescent="0.25">
      <c r="A655" s="79"/>
      <c r="B655" s="90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11.25" customHeight="1" x14ac:dyDescent="0.25">
      <c r="A656" s="79"/>
      <c r="B656" s="90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11.25" customHeight="1" x14ac:dyDescent="0.25">
      <c r="A657" s="79"/>
      <c r="B657" s="90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11.25" customHeight="1" x14ac:dyDescent="0.25">
      <c r="A658" s="79"/>
      <c r="B658" s="90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11.25" customHeight="1" x14ac:dyDescent="0.25">
      <c r="A659" s="79"/>
      <c r="B659" s="90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11.25" customHeight="1" x14ac:dyDescent="0.25">
      <c r="A660" s="79"/>
      <c r="B660" s="90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11.25" customHeight="1" x14ac:dyDescent="0.25">
      <c r="A661" s="79"/>
      <c r="B661" s="90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11.25" customHeight="1" x14ac:dyDescent="0.25">
      <c r="A662" s="79"/>
      <c r="B662" s="90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11.25" customHeight="1" x14ac:dyDescent="0.25">
      <c r="A663" s="79"/>
      <c r="B663" s="90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11.25" customHeight="1" x14ac:dyDescent="0.25">
      <c r="A664" s="79"/>
      <c r="B664" s="90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11.25" customHeight="1" x14ac:dyDescent="0.25">
      <c r="A665" s="79"/>
      <c r="B665" s="90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11.25" customHeight="1" x14ac:dyDescent="0.25">
      <c r="A666" s="79"/>
      <c r="B666" s="90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11.25" customHeight="1" x14ac:dyDescent="0.25">
      <c r="A667" s="79"/>
      <c r="B667" s="90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11.25" customHeight="1" x14ac:dyDescent="0.25">
      <c r="A668" s="79"/>
      <c r="B668" s="90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11.25" customHeight="1" x14ac:dyDescent="0.25">
      <c r="A669" s="79"/>
      <c r="B669" s="90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11.25" customHeight="1" x14ac:dyDescent="0.25">
      <c r="A670" s="79"/>
      <c r="B670" s="90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11.25" customHeight="1" x14ac:dyDescent="0.25">
      <c r="A671" s="79"/>
      <c r="B671" s="90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11.25" customHeight="1" x14ac:dyDescent="0.25">
      <c r="A672" s="79"/>
      <c r="B672" s="90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11.25" customHeight="1" x14ac:dyDescent="0.25">
      <c r="A673" s="79"/>
      <c r="B673" s="90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11.25" customHeight="1" x14ac:dyDescent="0.25">
      <c r="A674" s="79"/>
      <c r="B674" s="90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11.25" customHeight="1" x14ac:dyDescent="0.25">
      <c r="A675" s="79"/>
      <c r="B675" s="90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11.25" customHeight="1" x14ac:dyDescent="0.25">
      <c r="A676" s="79"/>
      <c r="B676" s="90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11.25" customHeight="1" x14ac:dyDescent="0.25">
      <c r="A677" s="79"/>
      <c r="B677" s="90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11.25" customHeight="1" x14ac:dyDescent="0.25">
      <c r="A678" s="79"/>
      <c r="B678" s="90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11.25" customHeight="1" x14ac:dyDescent="0.25">
      <c r="A679" s="79"/>
      <c r="B679" s="90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11.25" customHeight="1" x14ac:dyDescent="0.25">
      <c r="A680" s="79"/>
      <c r="B680" s="90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11.25" customHeight="1" x14ac:dyDescent="0.25">
      <c r="A681" s="79"/>
      <c r="B681" s="90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11.25" customHeight="1" x14ac:dyDescent="0.25">
      <c r="A682" s="79"/>
      <c r="B682" s="90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11.25" customHeight="1" x14ac:dyDescent="0.25">
      <c r="A683" s="79"/>
      <c r="B683" s="90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11.25" customHeight="1" x14ac:dyDescent="0.25">
      <c r="A684" s="79"/>
      <c r="B684" s="90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11.25" customHeight="1" x14ac:dyDescent="0.25">
      <c r="A685" s="79"/>
      <c r="B685" s="90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11.25" customHeight="1" x14ac:dyDescent="0.25">
      <c r="A686" s="79"/>
      <c r="B686" s="90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11.25" customHeight="1" x14ac:dyDescent="0.25">
      <c r="A687" s="79"/>
      <c r="B687" s="90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11.25" customHeight="1" x14ac:dyDescent="0.25">
      <c r="A688" s="79"/>
      <c r="B688" s="90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11.25" customHeight="1" x14ac:dyDescent="0.25">
      <c r="A689" s="79"/>
      <c r="B689" s="90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11.25" customHeight="1" x14ac:dyDescent="0.25">
      <c r="A690" s="79"/>
      <c r="B690" s="90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11.25" customHeight="1" x14ac:dyDescent="0.25">
      <c r="A691" s="79"/>
      <c r="B691" s="90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11.25" customHeight="1" x14ac:dyDescent="0.25">
      <c r="A692" s="79"/>
      <c r="B692" s="90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11.25" customHeight="1" x14ac:dyDescent="0.25">
      <c r="A693" s="79"/>
      <c r="B693" s="90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11.25" customHeight="1" x14ac:dyDescent="0.25">
      <c r="A694" s="79"/>
      <c r="B694" s="90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11.25" customHeight="1" x14ac:dyDescent="0.25">
      <c r="A695" s="79"/>
      <c r="B695" s="90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11.25" customHeight="1" x14ac:dyDescent="0.25">
      <c r="A696" s="79"/>
      <c r="B696" s="90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11.25" customHeight="1" x14ac:dyDescent="0.25">
      <c r="A697" s="79"/>
      <c r="B697" s="90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11.25" customHeight="1" x14ac:dyDescent="0.25">
      <c r="A698" s="79"/>
      <c r="B698" s="90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11.25" customHeight="1" x14ac:dyDescent="0.25">
      <c r="A699" s="79"/>
      <c r="B699" s="90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11.25" customHeight="1" x14ac:dyDescent="0.25">
      <c r="A700" s="79"/>
      <c r="B700" s="90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11.25" customHeight="1" x14ac:dyDescent="0.25">
      <c r="A701" s="79"/>
      <c r="B701" s="90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11.25" customHeight="1" x14ac:dyDescent="0.25">
      <c r="A702" s="79"/>
      <c r="B702" s="90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11.25" customHeight="1" x14ac:dyDescent="0.25">
      <c r="A703" s="79"/>
      <c r="B703" s="90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11.25" customHeight="1" x14ac:dyDescent="0.25">
      <c r="A704" s="79"/>
      <c r="B704" s="90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11.25" customHeight="1" x14ac:dyDescent="0.25">
      <c r="A705" s="79"/>
      <c r="B705" s="90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11.25" customHeight="1" x14ac:dyDescent="0.25">
      <c r="A706" s="79"/>
      <c r="B706" s="90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11.25" customHeight="1" x14ac:dyDescent="0.25">
      <c r="A707" s="79"/>
      <c r="B707" s="90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11.25" customHeight="1" x14ac:dyDescent="0.25">
      <c r="A708" s="79"/>
      <c r="B708" s="90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11.25" customHeight="1" x14ac:dyDescent="0.25">
      <c r="A709" s="79"/>
      <c r="B709" s="90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11.25" customHeight="1" x14ac:dyDescent="0.25">
      <c r="A710" s="79"/>
      <c r="B710" s="90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11.25" customHeight="1" x14ac:dyDescent="0.25">
      <c r="A711" s="79"/>
      <c r="B711" s="90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11.25" customHeight="1" x14ac:dyDescent="0.25">
      <c r="A712" s="79"/>
      <c r="B712" s="90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11.25" customHeight="1" x14ac:dyDescent="0.25">
      <c r="A713" s="79"/>
      <c r="B713" s="90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11.25" customHeight="1" x14ac:dyDescent="0.25">
      <c r="A714" s="79"/>
      <c r="B714" s="90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11.25" customHeight="1" x14ac:dyDescent="0.25">
      <c r="A715" s="79"/>
      <c r="B715" s="90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11.25" customHeight="1" x14ac:dyDescent="0.25">
      <c r="A716" s="79"/>
      <c r="B716" s="90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11.25" customHeight="1" x14ac:dyDescent="0.25">
      <c r="A717" s="79"/>
      <c r="B717" s="90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11.25" customHeight="1" x14ac:dyDescent="0.25">
      <c r="A718" s="79"/>
      <c r="B718" s="90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11.25" customHeight="1" x14ac:dyDescent="0.25">
      <c r="A719" s="79"/>
      <c r="B719" s="90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11.25" customHeight="1" x14ac:dyDescent="0.25">
      <c r="A720" s="79"/>
      <c r="B720" s="90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11.25" customHeight="1" x14ac:dyDescent="0.25">
      <c r="A721" s="79"/>
      <c r="B721" s="90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11.25" customHeight="1" x14ac:dyDescent="0.25">
      <c r="A722" s="79"/>
      <c r="B722" s="90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11.25" customHeight="1" x14ac:dyDescent="0.25">
      <c r="A723" s="79"/>
      <c r="B723" s="90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11.25" customHeight="1" x14ac:dyDescent="0.25">
      <c r="A724" s="79"/>
      <c r="B724" s="90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11.25" customHeight="1" x14ac:dyDescent="0.25">
      <c r="A725" s="79"/>
      <c r="B725" s="90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11.25" customHeight="1" x14ac:dyDescent="0.25">
      <c r="A726" s="79"/>
      <c r="B726" s="90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11.25" customHeight="1" x14ac:dyDescent="0.25">
      <c r="A727" s="79"/>
      <c r="B727" s="90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11.25" customHeight="1" x14ac:dyDescent="0.25">
      <c r="A728" s="79"/>
      <c r="B728" s="90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11.25" customHeight="1" x14ac:dyDescent="0.25">
      <c r="A729" s="79"/>
      <c r="B729" s="90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11.25" customHeight="1" x14ac:dyDescent="0.25">
      <c r="A730" s="79"/>
      <c r="B730" s="90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11.25" customHeight="1" x14ac:dyDescent="0.25">
      <c r="A731" s="79"/>
      <c r="B731" s="90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11.25" customHeight="1" x14ac:dyDescent="0.25">
      <c r="A732" s="79"/>
      <c r="B732" s="90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11.25" customHeight="1" x14ac:dyDescent="0.25">
      <c r="A733" s="79"/>
      <c r="B733" s="90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11.25" customHeight="1" x14ac:dyDescent="0.25">
      <c r="A734" s="79"/>
      <c r="B734" s="90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11.25" customHeight="1" x14ac:dyDescent="0.25">
      <c r="A735" s="79"/>
      <c r="B735" s="90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11.25" customHeight="1" x14ac:dyDescent="0.25">
      <c r="A736" s="79"/>
      <c r="B736" s="90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11.25" customHeight="1" x14ac:dyDescent="0.25">
      <c r="A737" s="79"/>
      <c r="B737" s="90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11.25" customHeight="1" x14ac:dyDescent="0.25">
      <c r="A738" s="79"/>
      <c r="B738" s="90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11.25" customHeight="1" x14ac:dyDescent="0.25">
      <c r="A739" s="79"/>
      <c r="B739" s="90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11.25" customHeight="1" x14ac:dyDescent="0.25">
      <c r="A740" s="79"/>
      <c r="B740" s="90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11.25" customHeight="1" x14ac:dyDescent="0.25">
      <c r="A741" s="79"/>
      <c r="B741" s="90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11.25" customHeight="1" x14ac:dyDescent="0.25">
      <c r="A742" s="79"/>
      <c r="B742" s="90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11.25" customHeight="1" x14ac:dyDescent="0.25">
      <c r="A743" s="79"/>
      <c r="B743" s="90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11.25" customHeight="1" x14ac:dyDescent="0.25">
      <c r="A744" s="79"/>
      <c r="B744" s="90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11.25" customHeight="1" x14ac:dyDescent="0.25">
      <c r="A745" s="79"/>
      <c r="B745" s="90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11.25" customHeight="1" x14ac:dyDescent="0.25">
      <c r="A746" s="79"/>
      <c r="B746" s="90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11.25" customHeight="1" x14ac:dyDescent="0.25">
      <c r="A747" s="79"/>
      <c r="B747" s="90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11.25" customHeight="1" x14ac:dyDescent="0.25">
      <c r="A748" s="79"/>
      <c r="B748" s="90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11.25" customHeight="1" x14ac:dyDescent="0.25">
      <c r="A749" s="79"/>
      <c r="B749" s="90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11.25" customHeight="1" x14ac:dyDescent="0.25">
      <c r="A750" s="79"/>
      <c r="B750" s="90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11.25" customHeight="1" x14ac:dyDescent="0.25">
      <c r="A751" s="79"/>
      <c r="B751" s="90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11.25" customHeight="1" x14ac:dyDescent="0.25">
      <c r="A752" s="79"/>
      <c r="B752" s="90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11.25" customHeight="1" x14ac:dyDescent="0.25">
      <c r="A753" s="79"/>
      <c r="B753" s="90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11.25" customHeight="1" x14ac:dyDescent="0.25">
      <c r="A754" s="79"/>
      <c r="B754" s="90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11.25" customHeight="1" x14ac:dyDescent="0.25">
      <c r="A755" s="79"/>
      <c r="B755" s="90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11.25" customHeight="1" x14ac:dyDescent="0.25">
      <c r="A756" s="79"/>
      <c r="B756" s="90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11.25" customHeight="1" x14ac:dyDescent="0.25">
      <c r="A757" s="79"/>
      <c r="B757" s="90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11.25" customHeight="1" x14ac:dyDescent="0.25">
      <c r="A758" s="79"/>
      <c r="B758" s="90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11.25" customHeight="1" x14ac:dyDescent="0.25">
      <c r="A759" s="79"/>
      <c r="B759" s="90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11.25" customHeight="1" x14ac:dyDescent="0.25">
      <c r="A760" s="79"/>
      <c r="B760" s="90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11.25" customHeight="1" x14ac:dyDescent="0.25">
      <c r="A761" s="79"/>
      <c r="B761" s="90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11.25" customHeight="1" x14ac:dyDescent="0.25">
      <c r="A762" s="79"/>
      <c r="B762" s="90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11.25" customHeight="1" x14ac:dyDescent="0.25">
      <c r="A763" s="79"/>
      <c r="B763" s="90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11.25" customHeight="1" x14ac:dyDescent="0.25">
      <c r="A764" s="79"/>
      <c r="B764" s="90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11.25" customHeight="1" x14ac:dyDescent="0.25">
      <c r="A765" s="79"/>
      <c r="B765" s="90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11.25" customHeight="1" x14ac:dyDescent="0.25">
      <c r="A766" s="79"/>
      <c r="B766" s="90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11.25" customHeight="1" x14ac:dyDescent="0.25">
      <c r="A767" s="79"/>
      <c r="B767" s="90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11.25" customHeight="1" x14ac:dyDescent="0.25">
      <c r="A768" s="79"/>
      <c r="B768" s="90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11.25" customHeight="1" x14ac:dyDescent="0.25">
      <c r="A769" s="79"/>
      <c r="B769" s="90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11.25" customHeight="1" x14ac:dyDescent="0.25">
      <c r="A770" s="79"/>
      <c r="B770" s="90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11.25" customHeight="1" x14ac:dyDescent="0.25">
      <c r="A771" s="79"/>
      <c r="B771" s="90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11.25" customHeight="1" x14ac:dyDescent="0.25">
      <c r="A772" s="79"/>
      <c r="B772" s="90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11.25" customHeight="1" x14ac:dyDescent="0.25">
      <c r="A773" s="79"/>
      <c r="B773" s="90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11.25" customHeight="1" x14ac:dyDescent="0.25">
      <c r="A774" s="79"/>
      <c r="B774" s="90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11.25" customHeight="1" x14ac:dyDescent="0.25">
      <c r="A775" s="79"/>
      <c r="B775" s="90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11.25" customHeight="1" x14ac:dyDescent="0.25">
      <c r="A776" s="79"/>
      <c r="B776" s="90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11.25" customHeight="1" x14ac:dyDescent="0.25">
      <c r="A777" s="79"/>
      <c r="B777" s="90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11.25" customHeight="1" x14ac:dyDescent="0.25">
      <c r="A778" s="79"/>
      <c r="B778" s="90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11.25" customHeight="1" x14ac:dyDescent="0.25">
      <c r="A779" s="79"/>
      <c r="B779" s="90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11.25" customHeight="1" x14ac:dyDescent="0.25">
      <c r="A780" s="79"/>
      <c r="B780" s="90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11.25" customHeight="1" x14ac:dyDescent="0.25">
      <c r="A781" s="79"/>
      <c r="B781" s="90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11.25" customHeight="1" x14ac:dyDescent="0.25">
      <c r="A782" s="79"/>
      <c r="B782" s="90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11.25" customHeight="1" x14ac:dyDescent="0.25">
      <c r="A783" s="79"/>
      <c r="B783" s="90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11.25" customHeight="1" x14ac:dyDescent="0.25">
      <c r="A784" s="79"/>
      <c r="B784" s="90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11.25" customHeight="1" x14ac:dyDescent="0.25">
      <c r="A785" s="79"/>
      <c r="B785" s="90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11.25" customHeight="1" x14ac:dyDescent="0.25">
      <c r="A786" s="79"/>
      <c r="B786" s="90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11.25" customHeight="1" x14ac:dyDescent="0.25">
      <c r="A787" s="79"/>
      <c r="B787" s="90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11.25" customHeight="1" x14ac:dyDescent="0.25">
      <c r="A788" s="79"/>
      <c r="B788" s="90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11.25" customHeight="1" x14ac:dyDescent="0.25">
      <c r="A789" s="79"/>
      <c r="B789" s="90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11.25" customHeight="1" x14ac:dyDescent="0.25">
      <c r="A790" s="79"/>
      <c r="B790" s="90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11.25" customHeight="1" x14ac:dyDescent="0.25">
      <c r="A791" s="79"/>
      <c r="B791" s="90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11.25" customHeight="1" x14ac:dyDescent="0.25">
      <c r="A792" s="79"/>
      <c r="B792" s="90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11.25" customHeight="1" x14ac:dyDescent="0.25">
      <c r="A793" s="79"/>
      <c r="B793" s="90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11.25" customHeight="1" x14ac:dyDescent="0.25">
      <c r="A794" s="79"/>
      <c r="B794" s="90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11.25" customHeight="1" x14ac:dyDescent="0.25">
      <c r="A795" s="79"/>
      <c r="B795" s="90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11.25" customHeight="1" x14ac:dyDescent="0.25">
      <c r="A796" s="79"/>
      <c r="B796" s="90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11.25" customHeight="1" x14ac:dyDescent="0.25">
      <c r="A797" s="79"/>
      <c r="B797" s="90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11.25" customHeight="1" x14ac:dyDescent="0.25">
      <c r="A798" s="79"/>
      <c r="B798" s="90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11.25" customHeight="1" x14ac:dyDescent="0.25">
      <c r="A799" s="79"/>
      <c r="B799" s="90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11.25" customHeight="1" x14ac:dyDescent="0.25">
      <c r="A800" s="79"/>
      <c r="B800" s="90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11.25" customHeight="1" x14ac:dyDescent="0.25">
      <c r="A801" s="79"/>
      <c r="B801" s="90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11.25" customHeight="1" x14ac:dyDescent="0.25">
      <c r="A802" s="79"/>
      <c r="B802" s="90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11.25" customHeight="1" x14ac:dyDescent="0.25">
      <c r="A803" s="79"/>
      <c r="B803" s="90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11.25" customHeight="1" x14ac:dyDescent="0.25">
      <c r="A804" s="79"/>
      <c r="B804" s="90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11.25" customHeight="1" x14ac:dyDescent="0.25">
      <c r="A805" s="79"/>
      <c r="B805" s="90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11.25" customHeight="1" x14ac:dyDescent="0.25">
      <c r="A806" s="79"/>
      <c r="B806" s="90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11.25" customHeight="1" x14ac:dyDescent="0.25">
      <c r="A807" s="79"/>
      <c r="B807" s="90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11.25" customHeight="1" x14ac:dyDescent="0.25">
      <c r="A808" s="79"/>
      <c r="B808" s="90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11.25" customHeight="1" x14ac:dyDescent="0.25">
      <c r="A809" s="79"/>
      <c r="B809" s="90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11.25" customHeight="1" x14ac:dyDescent="0.25">
      <c r="A810" s="79"/>
      <c r="B810" s="90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11.25" customHeight="1" x14ac:dyDescent="0.25">
      <c r="A811" s="79"/>
      <c r="B811" s="90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11.25" customHeight="1" x14ac:dyDescent="0.25">
      <c r="A812" s="79"/>
      <c r="B812" s="90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11.25" customHeight="1" x14ac:dyDescent="0.25">
      <c r="A813" s="79"/>
      <c r="B813" s="90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11.25" customHeight="1" x14ac:dyDescent="0.25">
      <c r="A814" s="79"/>
      <c r="B814" s="90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11.25" customHeight="1" x14ac:dyDescent="0.25">
      <c r="A815" s="79"/>
      <c r="B815" s="90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11.25" customHeight="1" x14ac:dyDescent="0.25">
      <c r="A816" s="79"/>
      <c r="B816" s="90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11.25" customHeight="1" x14ac:dyDescent="0.25">
      <c r="A817" s="79"/>
      <c r="B817" s="90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11.25" customHeight="1" x14ac:dyDescent="0.25">
      <c r="A818" s="79"/>
      <c r="B818" s="90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11.25" customHeight="1" x14ac:dyDescent="0.25">
      <c r="A819" s="79"/>
      <c r="B819" s="90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11.25" customHeight="1" x14ac:dyDescent="0.25">
      <c r="A820" s="79"/>
      <c r="B820" s="90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11.25" customHeight="1" x14ac:dyDescent="0.25">
      <c r="A821" s="79"/>
      <c r="B821" s="90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11.25" customHeight="1" x14ac:dyDescent="0.25">
      <c r="A822" s="79"/>
      <c r="B822" s="90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11.25" customHeight="1" x14ac:dyDescent="0.25">
      <c r="A823" s="79"/>
      <c r="B823" s="90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11.25" customHeight="1" x14ac:dyDescent="0.25">
      <c r="A824" s="79"/>
      <c r="B824" s="90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11.25" customHeight="1" x14ac:dyDescent="0.25">
      <c r="A825" s="79"/>
      <c r="B825" s="90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11.25" customHeight="1" x14ac:dyDescent="0.25">
      <c r="A826" s="79"/>
      <c r="B826" s="90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11.25" customHeight="1" x14ac:dyDescent="0.25">
      <c r="A827" s="79"/>
      <c r="B827" s="90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11.25" customHeight="1" x14ac:dyDescent="0.25">
      <c r="A828" s="79"/>
      <c r="B828" s="90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11.25" customHeight="1" x14ac:dyDescent="0.25">
      <c r="A829" s="79"/>
      <c r="B829" s="90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11.25" customHeight="1" x14ac:dyDescent="0.25">
      <c r="A830" s="79"/>
      <c r="B830" s="90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11.25" customHeight="1" x14ac:dyDescent="0.25">
      <c r="A831" s="79"/>
      <c r="B831" s="90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11.25" customHeight="1" x14ac:dyDescent="0.25">
      <c r="A832" s="79"/>
      <c r="B832" s="90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11.25" customHeight="1" x14ac:dyDescent="0.25">
      <c r="A833" s="79"/>
      <c r="B833" s="90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11.25" customHeight="1" x14ac:dyDescent="0.25">
      <c r="A834" s="79"/>
      <c r="B834" s="90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11.25" customHeight="1" x14ac:dyDescent="0.25">
      <c r="A835" s="79"/>
      <c r="B835" s="90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11.25" customHeight="1" x14ac:dyDescent="0.25">
      <c r="A836" s="79"/>
      <c r="B836" s="90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11.25" customHeight="1" x14ac:dyDescent="0.25">
      <c r="A837" s="79"/>
      <c r="B837" s="90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11.25" customHeight="1" x14ac:dyDescent="0.25">
      <c r="A838" s="79"/>
      <c r="B838" s="90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11.25" customHeight="1" x14ac:dyDescent="0.25">
      <c r="A839" s="79"/>
      <c r="B839" s="90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11.25" customHeight="1" x14ac:dyDescent="0.25">
      <c r="A840" s="79"/>
      <c r="B840" s="90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11.25" customHeight="1" x14ac:dyDescent="0.25">
      <c r="A841" s="79"/>
      <c r="B841" s="90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11.25" customHeight="1" x14ac:dyDescent="0.25">
      <c r="A842" s="79"/>
      <c r="B842" s="90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11.25" customHeight="1" x14ac:dyDescent="0.25">
      <c r="A843" s="79"/>
      <c r="B843" s="90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11.25" customHeight="1" x14ac:dyDescent="0.25">
      <c r="A844" s="79"/>
      <c r="B844" s="90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11.25" customHeight="1" x14ac:dyDescent="0.25">
      <c r="A845" s="79"/>
      <c r="B845" s="90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11.25" customHeight="1" x14ac:dyDescent="0.25">
      <c r="A846" s="79"/>
      <c r="B846" s="90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11.25" customHeight="1" x14ac:dyDescent="0.25">
      <c r="A847" s="79"/>
      <c r="B847" s="90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11.25" customHeight="1" x14ac:dyDescent="0.25">
      <c r="A848" s="79"/>
      <c r="B848" s="90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11.25" customHeight="1" x14ac:dyDescent="0.25">
      <c r="A849" s="79"/>
      <c r="B849" s="90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11.25" customHeight="1" x14ac:dyDescent="0.25">
      <c r="A850" s="79"/>
      <c r="B850" s="90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11.25" customHeight="1" x14ac:dyDescent="0.25">
      <c r="A851" s="79"/>
      <c r="B851" s="90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11.25" customHeight="1" x14ac:dyDescent="0.25">
      <c r="A852" s="79"/>
      <c r="B852" s="90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11.25" customHeight="1" x14ac:dyDescent="0.25">
      <c r="A853" s="79"/>
      <c r="B853" s="90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11.25" customHeight="1" x14ac:dyDescent="0.25">
      <c r="A854" s="79"/>
      <c r="B854" s="90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11.25" customHeight="1" x14ac:dyDescent="0.25">
      <c r="A855" s="79"/>
      <c r="B855" s="90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11.25" customHeight="1" x14ac:dyDescent="0.25">
      <c r="A856" s="79"/>
      <c r="B856" s="90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11.25" customHeight="1" x14ac:dyDescent="0.25">
      <c r="A857" s="79"/>
      <c r="B857" s="90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11.25" customHeight="1" x14ac:dyDescent="0.25">
      <c r="A858" s="79"/>
      <c r="B858" s="90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11.25" customHeight="1" x14ac:dyDescent="0.25">
      <c r="A859" s="79"/>
      <c r="B859" s="90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11.25" customHeight="1" x14ac:dyDescent="0.25">
      <c r="A860" s="79"/>
      <c r="B860" s="90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11.25" customHeight="1" x14ac:dyDescent="0.25">
      <c r="A861" s="79"/>
      <c r="B861" s="90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11.25" customHeight="1" x14ac:dyDescent="0.25">
      <c r="A862" s="79"/>
      <c r="B862" s="90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11.25" customHeight="1" x14ac:dyDescent="0.25">
      <c r="A863" s="79"/>
      <c r="B863" s="90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11.25" customHeight="1" x14ac:dyDescent="0.25">
      <c r="A864" s="79"/>
      <c r="B864" s="90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11.25" customHeight="1" x14ac:dyDescent="0.25">
      <c r="A865" s="79"/>
      <c r="B865" s="90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11.25" customHeight="1" x14ac:dyDescent="0.25">
      <c r="A866" s="79"/>
      <c r="B866" s="90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11.25" customHeight="1" x14ac:dyDescent="0.25">
      <c r="A867" s="79"/>
      <c r="B867" s="90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11.25" customHeight="1" x14ac:dyDescent="0.25">
      <c r="A868" s="79"/>
      <c r="B868" s="90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11.25" customHeight="1" x14ac:dyDescent="0.25">
      <c r="A869" s="79"/>
      <c r="B869" s="90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11.25" customHeight="1" x14ac:dyDescent="0.25">
      <c r="A870" s="79"/>
      <c r="B870" s="90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11.25" customHeight="1" x14ac:dyDescent="0.25">
      <c r="A871" s="79"/>
      <c r="B871" s="90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11.25" customHeight="1" x14ac:dyDescent="0.25">
      <c r="A872" s="79"/>
      <c r="B872" s="90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11.25" customHeight="1" x14ac:dyDescent="0.25">
      <c r="A873" s="79"/>
      <c r="B873" s="90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11.25" customHeight="1" x14ac:dyDescent="0.25">
      <c r="A874" s="79"/>
      <c r="B874" s="90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11.25" customHeight="1" x14ac:dyDescent="0.25">
      <c r="A875" s="79"/>
      <c r="B875" s="90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11.25" customHeight="1" x14ac:dyDescent="0.25">
      <c r="A876" s="79"/>
      <c r="B876" s="90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11.25" customHeight="1" x14ac:dyDescent="0.25">
      <c r="A877" s="79"/>
      <c r="B877" s="90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11.25" customHeight="1" x14ac:dyDescent="0.25">
      <c r="A878" s="79"/>
      <c r="B878" s="90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11.25" customHeight="1" x14ac:dyDescent="0.25">
      <c r="A879" s="79"/>
      <c r="B879" s="90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11.25" customHeight="1" x14ac:dyDescent="0.25">
      <c r="A880" s="79"/>
      <c r="B880" s="90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11.25" customHeight="1" x14ac:dyDescent="0.25">
      <c r="A881" s="79"/>
      <c r="B881" s="90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11.25" customHeight="1" x14ac:dyDescent="0.25">
      <c r="A882" s="79"/>
      <c r="B882" s="90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11.25" customHeight="1" x14ac:dyDescent="0.25">
      <c r="A883" s="79"/>
      <c r="B883" s="90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11.25" customHeight="1" x14ac:dyDescent="0.25">
      <c r="A884" s="79"/>
      <c r="B884" s="90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11.25" customHeight="1" x14ac:dyDescent="0.25">
      <c r="A885" s="79"/>
      <c r="B885" s="90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11.25" customHeight="1" x14ac:dyDescent="0.25">
      <c r="A886" s="79"/>
      <c r="B886" s="90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11.25" customHeight="1" x14ac:dyDescent="0.25">
      <c r="A887" s="79"/>
      <c r="B887" s="90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11.25" customHeight="1" x14ac:dyDescent="0.25">
      <c r="A888" s="79"/>
      <c r="B888" s="90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11.25" customHeight="1" x14ac:dyDescent="0.25">
      <c r="A889" s="79"/>
      <c r="B889" s="90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11.25" customHeight="1" x14ac:dyDescent="0.25">
      <c r="A890" s="79"/>
      <c r="B890" s="90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11.25" customHeight="1" x14ac:dyDescent="0.25">
      <c r="A891" s="79"/>
      <c r="B891" s="90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11.25" customHeight="1" x14ac:dyDescent="0.25">
      <c r="A892" s="79"/>
      <c r="B892" s="90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11.25" customHeight="1" x14ac:dyDescent="0.25">
      <c r="A893" s="79"/>
      <c r="B893" s="90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11.25" customHeight="1" x14ac:dyDescent="0.25">
      <c r="A894" s="79"/>
      <c r="B894" s="90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11.25" customHeight="1" x14ac:dyDescent="0.25">
      <c r="A895" s="79"/>
      <c r="B895" s="90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11.25" customHeight="1" x14ac:dyDescent="0.25">
      <c r="A896" s="79"/>
      <c r="B896" s="90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11.25" customHeight="1" x14ac:dyDescent="0.25">
      <c r="A897" s="79"/>
      <c r="B897" s="90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11.25" customHeight="1" x14ac:dyDescent="0.25">
      <c r="A898" s="79"/>
      <c r="B898" s="90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11.25" customHeight="1" x14ac:dyDescent="0.25">
      <c r="A899" s="79"/>
      <c r="B899" s="90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11.25" customHeight="1" x14ac:dyDescent="0.25">
      <c r="A900" s="79"/>
      <c r="B900" s="90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11.25" customHeight="1" x14ac:dyDescent="0.25">
      <c r="A901" s="79"/>
      <c r="B901" s="90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11.25" customHeight="1" x14ac:dyDescent="0.25">
      <c r="A902" s="79"/>
      <c r="B902" s="90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11.25" customHeight="1" x14ac:dyDescent="0.25">
      <c r="A903" s="79"/>
      <c r="B903" s="90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11.25" customHeight="1" x14ac:dyDescent="0.25">
      <c r="A904" s="79"/>
      <c r="B904" s="90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11.25" customHeight="1" x14ac:dyDescent="0.25">
      <c r="A905" s="79"/>
      <c r="B905" s="90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11.25" customHeight="1" x14ac:dyDescent="0.25">
      <c r="A906" s="79"/>
      <c r="B906" s="90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11.25" customHeight="1" x14ac:dyDescent="0.25">
      <c r="A907" s="79"/>
      <c r="B907" s="90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11.25" customHeight="1" x14ac:dyDescent="0.25">
      <c r="A908" s="79"/>
      <c r="B908" s="90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11.25" customHeight="1" x14ac:dyDescent="0.25">
      <c r="A909" s="79"/>
      <c r="B909" s="90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11.25" customHeight="1" x14ac:dyDescent="0.25">
      <c r="A910" s="79"/>
      <c r="B910" s="90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11.25" customHeight="1" x14ac:dyDescent="0.25">
      <c r="A911" s="79"/>
      <c r="B911" s="90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11.25" customHeight="1" x14ac:dyDescent="0.25">
      <c r="A912" s="79"/>
      <c r="B912" s="90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11.25" customHeight="1" x14ac:dyDescent="0.25">
      <c r="A913" s="79"/>
      <c r="B913" s="90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11.25" customHeight="1" x14ac:dyDescent="0.25">
      <c r="A914" s="79"/>
      <c r="B914" s="90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11.25" customHeight="1" x14ac:dyDescent="0.25">
      <c r="A915" s="79"/>
      <c r="B915" s="90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11.25" customHeight="1" x14ac:dyDescent="0.25">
      <c r="A916" s="79"/>
      <c r="B916" s="90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11.25" customHeight="1" x14ac:dyDescent="0.25">
      <c r="A917" s="79"/>
      <c r="B917" s="90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11.25" customHeight="1" x14ac:dyDescent="0.25">
      <c r="A918" s="79"/>
      <c r="B918" s="90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11.25" customHeight="1" x14ac:dyDescent="0.25">
      <c r="A919" s="79"/>
      <c r="B919" s="90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11.25" customHeight="1" x14ac:dyDescent="0.25">
      <c r="A920" s="79"/>
      <c r="B920" s="90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11.25" customHeight="1" x14ac:dyDescent="0.25">
      <c r="A921" s="79"/>
      <c r="B921" s="90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11.25" customHeight="1" x14ac:dyDescent="0.25">
      <c r="A922" s="79"/>
      <c r="B922" s="90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11.25" customHeight="1" x14ac:dyDescent="0.25">
      <c r="A923" s="79"/>
      <c r="B923" s="90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11.25" customHeight="1" x14ac:dyDescent="0.25">
      <c r="A924" s="79"/>
      <c r="B924" s="90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11.25" customHeight="1" x14ac:dyDescent="0.25">
      <c r="A925" s="79"/>
      <c r="B925" s="90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11.25" customHeight="1" x14ac:dyDescent="0.25">
      <c r="A926" s="79"/>
      <c r="B926" s="90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11.25" customHeight="1" x14ac:dyDescent="0.25">
      <c r="A927" s="79"/>
      <c r="B927" s="90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11.25" customHeight="1" x14ac:dyDescent="0.25">
      <c r="A928" s="79"/>
      <c r="B928" s="90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11.25" customHeight="1" x14ac:dyDescent="0.25">
      <c r="A929" s="79"/>
      <c r="B929" s="90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11.25" customHeight="1" x14ac:dyDescent="0.25">
      <c r="A930" s="79"/>
      <c r="B930" s="90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11.25" customHeight="1" x14ac:dyDescent="0.25">
      <c r="A931" s="79"/>
      <c r="B931" s="90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11.25" customHeight="1" x14ac:dyDescent="0.25">
      <c r="A932" s="79"/>
      <c r="B932" s="90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11.25" customHeight="1" x14ac:dyDescent="0.25">
      <c r="A933" s="79"/>
      <c r="B933" s="90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11.25" customHeight="1" x14ac:dyDescent="0.25">
      <c r="A934" s="79"/>
      <c r="B934" s="90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11.25" customHeight="1" x14ac:dyDescent="0.25">
      <c r="A935" s="79"/>
      <c r="B935" s="90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11.25" customHeight="1" x14ac:dyDescent="0.25">
      <c r="A936" s="79"/>
      <c r="B936" s="90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11.25" customHeight="1" x14ac:dyDescent="0.25">
      <c r="A937" s="79"/>
      <c r="B937" s="90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11.25" customHeight="1" x14ac:dyDescent="0.25">
      <c r="A938" s="79"/>
      <c r="B938" s="90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11.25" customHeight="1" x14ac:dyDescent="0.25">
      <c r="A939" s="79"/>
      <c r="B939" s="90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11.25" customHeight="1" x14ac:dyDescent="0.25">
      <c r="A940" s="79"/>
      <c r="B940" s="90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11.25" customHeight="1" x14ac:dyDescent="0.25">
      <c r="A941" s="79"/>
      <c r="B941" s="90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11.25" customHeight="1" x14ac:dyDescent="0.25">
      <c r="A942" s="79"/>
      <c r="B942" s="90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11.25" customHeight="1" x14ac:dyDescent="0.25">
      <c r="A943" s="79"/>
      <c r="B943" s="90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11.25" customHeight="1" x14ac:dyDescent="0.25">
      <c r="A944" s="79"/>
      <c r="B944" s="90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11.25" customHeight="1" x14ac:dyDescent="0.25">
      <c r="A945" s="79"/>
      <c r="B945" s="90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11.25" customHeight="1" x14ac:dyDescent="0.25">
      <c r="A946" s="79"/>
      <c r="B946" s="90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11.25" customHeight="1" x14ac:dyDescent="0.25">
      <c r="A947" s="79"/>
      <c r="B947" s="90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11.25" customHeight="1" x14ac:dyDescent="0.25">
      <c r="A948" s="79"/>
      <c r="B948" s="90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11.25" customHeight="1" x14ac:dyDescent="0.25">
      <c r="A949" s="79"/>
      <c r="B949" s="90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11.25" customHeight="1" x14ac:dyDescent="0.25">
      <c r="A950" s="79"/>
      <c r="B950" s="90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11.25" customHeight="1" x14ac:dyDescent="0.25">
      <c r="A951" s="79"/>
      <c r="B951" s="90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11.25" customHeight="1" x14ac:dyDescent="0.25">
      <c r="A952" s="79"/>
      <c r="B952" s="90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11.25" customHeight="1" x14ac:dyDescent="0.25">
      <c r="A953" s="79"/>
      <c r="B953" s="90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11.25" customHeight="1" x14ac:dyDescent="0.25">
      <c r="A954" s="79"/>
      <c r="B954" s="90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11.25" customHeight="1" x14ac:dyDescent="0.25">
      <c r="A955" s="79"/>
      <c r="B955" s="90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11.25" customHeight="1" x14ac:dyDescent="0.25">
      <c r="A956" s="79"/>
      <c r="B956" s="90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11.25" customHeight="1" x14ac:dyDescent="0.25">
      <c r="A957" s="79"/>
      <c r="B957" s="90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11.25" customHeight="1" x14ac:dyDescent="0.25">
      <c r="A958" s="79"/>
      <c r="B958" s="90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11.25" customHeight="1" x14ac:dyDescent="0.25">
      <c r="A959" s="79"/>
      <c r="B959" s="90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11.25" customHeight="1" x14ac:dyDescent="0.25">
      <c r="A960" s="79"/>
      <c r="B960" s="90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11.25" customHeight="1" x14ac:dyDescent="0.25">
      <c r="A961" s="79"/>
      <c r="B961" s="90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11.25" customHeight="1" x14ac:dyDescent="0.25">
      <c r="A962" s="79"/>
      <c r="B962" s="90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11.25" customHeight="1" x14ac:dyDescent="0.25">
      <c r="A963" s="79"/>
      <c r="B963" s="90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11.25" customHeight="1" x14ac:dyDescent="0.25">
      <c r="A964" s="79"/>
      <c r="B964" s="90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11.25" customHeight="1" x14ac:dyDescent="0.25">
      <c r="A965" s="79"/>
      <c r="B965" s="90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11.25" customHeight="1" x14ac:dyDescent="0.25">
      <c r="A966" s="79"/>
      <c r="B966" s="90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11.25" customHeight="1" x14ac:dyDescent="0.25">
      <c r="A967" s="79"/>
      <c r="B967" s="90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11.25" customHeight="1" x14ac:dyDescent="0.25">
      <c r="A968" s="79"/>
      <c r="B968" s="90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11.25" customHeight="1" x14ac:dyDescent="0.25">
      <c r="A969" s="79"/>
      <c r="B969" s="90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11.25" customHeight="1" x14ac:dyDescent="0.25">
      <c r="A970" s="79"/>
      <c r="B970" s="90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11.25" customHeight="1" x14ac:dyDescent="0.25">
      <c r="A971" s="79"/>
      <c r="B971" s="90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11.25" customHeight="1" x14ac:dyDescent="0.25">
      <c r="A972" s="79"/>
      <c r="B972" s="90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11.25" customHeight="1" x14ac:dyDescent="0.25">
      <c r="A973" s="79"/>
      <c r="B973" s="90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11.25" customHeight="1" x14ac:dyDescent="0.25">
      <c r="A974" s="79"/>
      <c r="B974" s="90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11.25" customHeight="1" x14ac:dyDescent="0.25">
      <c r="A975" s="79"/>
      <c r="B975" s="90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11.25" customHeight="1" x14ac:dyDescent="0.25">
      <c r="A976" s="79"/>
      <c r="B976" s="90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11.25" customHeight="1" x14ac:dyDescent="0.25">
      <c r="A977" s="79"/>
      <c r="B977" s="90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11.25" customHeight="1" x14ac:dyDescent="0.25">
      <c r="A978" s="79"/>
      <c r="B978" s="90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11.25" customHeight="1" x14ac:dyDescent="0.25">
      <c r="A979" s="79"/>
      <c r="B979" s="90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11.25" customHeight="1" x14ac:dyDescent="0.25">
      <c r="A980" s="79"/>
      <c r="B980" s="90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11.25" customHeight="1" x14ac:dyDescent="0.25">
      <c r="A981" s="79"/>
      <c r="B981" s="90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11.25" customHeight="1" x14ac:dyDescent="0.25">
      <c r="A982" s="79"/>
      <c r="B982" s="90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11.25" customHeight="1" x14ac:dyDescent="0.25">
      <c r="A983" s="79"/>
      <c r="B983" s="90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11.25" customHeight="1" x14ac:dyDescent="0.25">
      <c r="A984" s="79"/>
      <c r="B984" s="90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11.25" customHeight="1" x14ac:dyDescent="0.25">
      <c r="A985" s="79"/>
      <c r="B985" s="90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11.25" customHeight="1" x14ac:dyDescent="0.25">
      <c r="A986" s="79"/>
      <c r="B986" s="90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11.25" customHeight="1" x14ac:dyDescent="0.25">
      <c r="A987" s="79"/>
      <c r="B987" s="90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11.25" customHeight="1" x14ac:dyDescent="0.25">
      <c r="A988" s="79"/>
      <c r="B988" s="90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11.25" customHeight="1" x14ac:dyDescent="0.25">
      <c r="A989" s="79"/>
      <c r="B989" s="90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11.25" customHeight="1" x14ac:dyDescent="0.25">
      <c r="A990" s="79"/>
      <c r="B990" s="90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11.25" customHeight="1" x14ac:dyDescent="0.25">
      <c r="A991" s="79"/>
      <c r="B991" s="90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11.25" customHeight="1" x14ac:dyDescent="0.25">
      <c r="A992" s="79"/>
      <c r="B992" s="90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11.25" customHeight="1" x14ac:dyDescent="0.25">
      <c r="A993" s="79"/>
      <c r="B993" s="90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11.25" customHeight="1" x14ac:dyDescent="0.25">
      <c r="A994" s="79"/>
      <c r="B994" s="90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11.25" customHeight="1" x14ac:dyDescent="0.25">
      <c r="A995" s="79"/>
      <c r="B995" s="90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11.25" customHeight="1" x14ac:dyDescent="0.25">
      <c r="A996" s="79"/>
      <c r="B996" s="90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11.25" customHeight="1" x14ac:dyDescent="0.25">
      <c r="A997" s="79"/>
      <c r="B997" s="90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11.25" customHeight="1" x14ac:dyDescent="0.25">
      <c r="A998" s="79"/>
      <c r="B998" s="90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11.25" customHeight="1" x14ac:dyDescent="0.25">
      <c r="A999" s="79"/>
      <c r="B999" s="90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11.25" customHeight="1" x14ac:dyDescent="0.25">
      <c r="A1000" s="79"/>
      <c r="B1000" s="90"/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</sheetData>
  <autoFilter ref="A8:H80" xr:uid="{00000000-0009-0000-0000-000003000000}"/>
  <mergeCells count="6">
    <mergeCell ref="A80:B80"/>
    <mergeCell ref="A1:H1"/>
    <mergeCell ref="A2:H2"/>
    <mergeCell ref="A3:H3"/>
    <mergeCell ref="A5:H5"/>
    <mergeCell ref="C7:G7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00"/>
  <sheetViews>
    <sheetView workbookViewId="0"/>
  </sheetViews>
  <sheetFormatPr baseColWidth="10" defaultColWidth="14.42578125" defaultRowHeight="15" customHeight="1" x14ac:dyDescent="0.25"/>
  <cols>
    <col min="1" max="1" width="51.7109375" customWidth="1"/>
    <col min="2" max="2" width="24.28515625" customWidth="1"/>
    <col min="3" max="26" width="10.7109375" customWidth="1"/>
  </cols>
  <sheetData>
    <row r="1" spans="1:2" x14ac:dyDescent="0.25">
      <c r="A1" s="72"/>
    </row>
    <row r="2" spans="1:2" x14ac:dyDescent="0.25">
      <c r="A2" s="98" t="s">
        <v>11</v>
      </c>
      <c r="B2" s="97" t="s">
        <v>791</v>
      </c>
    </row>
    <row r="4" spans="1:2" x14ac:dyDescent="0.25">
      <c r="A4" s="94" t="s">
        <v>3</v>
      </c>
    </row>
    <row r="5" spans="1:2" x14ac:dyDescent="0.25">
      <c r="A5" s="95" t="s">
        <v>707</v>
      </c>
    </row>
    <row r="6" spans="1:2" x14ac:dyDescent="0.25">
      <c r="A6" s="96" t="s">
        <v>744</v>
      </c>
    </row>
    <row r="7" spans="1:2" x14ac:dyDescent="0.25">
      <c r="A7" s="96" t="s">
        <v>657</v>
      </c>
    </row>
    <row r="8" spans="1:2" x14ac:dyDescent="0.25">
      <c r="A8" s="96" t="s">
        <v>727</v>
      </c>
    </row>
    <row r="9" spans="1:2" x14ac:dyDescent="0.25">
      <c r="A9" s="96" t="s">
        <v>676</v>
      </c>
    </row>
    <row r="10" spans="1:2" x14ac:dyDescent="0.25">
      <c r="A10" s="96" t="s">
        <v>789</v>
      </c>
    </row>
    <row r="11" spans="1:2" x14ac:dyDescent="0.25">
      <c r="A11" s="97" t="s">
        <v>790</v>
      </c>
    </row>
    <row r="12" spans="1:2" x14ac:dyDescent="0.25">
      <c r="A12" s="92"/>
      <c r="B12" s="74"/>
    </row>
    <row r="13" spans="1:2" x14ac:dyDescent="0.25">
      <c r="A13" s="92"/>
      <c r="B13" s="74"/>
    </row>
    <row r="14" spans="1:2" x14ac:dyDescent="0.25">
      <c r="A14" s="92"/>
      <c r="B14" s="74"/>
    </row>
    <row r="15" spans="1:2" x14ac:dyDescent="0.25">
      <c r="A15" s="92"/>
      <c r="B15" s="74"/>
    </row>
    <row r="16" spans="1:2" x14ac:dyDescent="0.25">
      <c r="A16" s="92"/>
      <c r="B16" s="74"/>
    </row>
    <row r="17" spans="1:2" x14ac:dyDescent="0.25">
      <c r="A17" s="92"/>
      <c r="B17" s="74"/>
    </row>
    <row r="18" spans="1:2" x14ac:dyDescent="0.25">
      <c r="A18" s="92"/>
      <c r="B18" s="74"/>
    </row>
    <row r="19" spans="1:2" x14ac:dyDescent="0.25">
      <c r="A19" s="92"/>
      <c r="B19" s="74"/>
    </row>
    <row r="20" spans="1:2" x14ac:dyDescent="0.25">
      <c r="A20" s="92"/>
      <c r="B20" s="74"/>
    </row>
    <row r="21" spans="1:2" ht="15.75" customHeight="1" x14ac:dyDescent="0.25">
      <c r="A21" s="92"/>
      <c r="B21" s="74"/>
    </row>
    <row r="22" spans="1:2" ht="15.75" customHeight="1" x14ac:dyDescent="0.25">
      <c r="A22" s="92"/>
      <c r="B22" s="74"/>
    </row>
    <row r="23" spans="1:2" ht="15.75" customHeight="1" x14ac:dyDescent="0.25">
      <c r="A23" s="92"/>
      <c r="B23" s="74"/>
    </row>
    <row r="24" spans="1:2" ht="15.75" customHeight="1" x14ac:dyDescent="0.25">
      <c r="A24" s="92"/>
      <c r="B24" s="74"/>
    </row>
    <row r="25" spans="1:2" ht="15.75" customHeight="1" x14ac:dyDescent="0.25">
      <c r="A25" s="92"/>
      <c r="B25" s="74"/>
    </row>
    <row r="26" spans="1:2" ht="15.75" customHeight="1" x14ac:dyDescent="0.25">
      <c r="A26" s="92"/>
      <c r="B26" s="74"/>
    </row>
    <row r="27" spans="1:2" ht="15.75" customHeight="1" x14ac:dyDescent="0.25">
      <c r="A27" s="92"/>
      <c r="B27" s="74"/>
    </row>
    <row r="28" spans="1:2" ht="15.75" customHeight="1" x14ac:dyDescent="0.25">
      <c r="A28" s="92"/>
      <c r="B28" s="74"/>
    </row>
    <row r="29" spans="1:2" ht="15.75" customHeight="1" x14ac:dyDescent="0.25">
      <c r="A29" s="92"/>
      <c r="B29" s="74"/>
    </row>
    <row r="30" spans="1:2" ht="15.75" customHeight="1" x14ac:dyDescent="0.25">
      <c r="A30" s="92"/>
      <c r="B30" s="74"/>
    </row>
    <row r="31" spans="1:2" ht="15.75" customHeight="1" x14ac:dyDescent="0.25">
      <c r="A31" s="92"/>
      <c r="B31" s="74"/>
    </row>
    <row r="32" spans="1:2" ht="15.75" customHeight="1" x14ac:dyDescent="0.25">
      <c r="A32" s="92"/>
      <c r="B32" s="74"/>
    </row>
    <row r="33" spans="1:2" ht="15.75" customHeight="1" x14ac:dyDescent="0.25">
      <c r="A33" s="92"/>
      <c r="B33" s="74"/>
    </row>
    <row r="34" spans="1:2" ht="15.75" customHeight="1" x14ac:dyDescent="0.25">
      <c r="A34" s="92"/>
      <c r="B34" s="74"/>
    </row>
    <row r="35" spans="1:2" ht="15.75" customHeight="1" x14ac:dyDescent="0.25">
      <c r="A35" s="92"/>
      <c r="B35" s="74"/>
    </row>
    <row r="36" spans="1:2" ht="15.75" customHeight="1" x14ac:dyDescent="0.25">
      <c r="A36" s="92"/>
      <c r="B36" s="74"/>
    </row>
    <row r="37" spans="1:2" ht="15.75" customHeight="1" x14ac:dyDescent="0.25">
      <c r="A37" s="92"/>
      <c r="B37" s="74"/>
    </row>
    <row r="38" spans="1:2" ht="15.75" customHeight="1" x14ac:dyDescent="0.25">
      <c r="A38" s="92"/>
      <c r="B38" s="74"/>
    </row>
    <row r="39" spans="1:2" ht="15.75" customHeight="1" x14ac:dyDescent="0.25">
      <c r="A39" s="92"/>
      <c r="B39" s="74"/>
    </row>
    <row r="40" spans="1:2" ht="15.75" customHeight="1" x14ac:dyDescent="0.25">
      <c r="A40" s="92"/>
      <c r="B40" s="74"/>
    </row>
    <row r="41" spans="1:2" ht="15.75" customHeight="1" x14ac:dyDescent="0.25">
      <c r="A41" s="92"/>
      <c r="B41" s="74"/>
    </row>
    <row r="42" spans="1:2" ht="15.75" customHeight="1" x14ac:dyDescent="0.25">
      <c r="A42" s="92"/>
      <c r="B42" s="74"/>
    </row>
    <row r="43" spans="1:2" ht="15.75" customHeight="1" x14ac:dyDescent="0.25">
      <c r="A43" s="92"/>
      <c r="B43" s="74"/>
    </row>
    <row r="44" spans="1:2" ht="15.75" customHeight="1" x14ac:dyDescent="0.25">
      <c r="A44" s="92"/>
      <c r="B44" s="74"/>
    </row>
    <row r="45" spans="1:2" ht="15.75" customHeight="1" x14ac:dyDescent="0.25">
      <c r="A45" s="92"/>
      <c r="B45" s="74"/>
    </row>
    <row r="46" spans="1:2" ht="15.75" customHeight="1" x14ac:dyDescent="0.25">
      <c r="A46" s="92"/>
      <c r="B46" s="74"/>
    </row>
    <row r="47" spans="1:2" ht="15.75" customHeight="1" x14ac:dyDescent="0.25">
      <c r="A47" s="92"/>
      <c r="B47" s="74"/>
    </row>
    <row r="48" spans="1:2" ht="15.75" customHeight="1" x14ac:dyDescent="0.25">
      <c r="A48" s="92"/>
      <c r="B48" s="74"/>
    </row>
    <row r="49" spans="1:2" ht="15.75" customHeight="1" x14ac:dyDescent="0.25">
      <c r="A49" s="92"/>
      <c r="B49" s="74"/>
    </row>
    <row r="50" spans="1:2" ht="15.75" customHeight="1" x14ac:dyDescent="0.25">
      <c r="A50" s="92"/>
      <c r="B50" s="74"/>
    </row>
    <row r="51" spans="1:2" ht="15.75" customHeight="1" x14ac:dyDescent="0.25">
      <c r="A51" s="92"/>
      <c r="B51" s="74"/>
    </row>
    <row r="52" spans="1:2" ht="15.75" customHeight="1" x14ac:dyDescent="0.25">
      <c r="A52" s="92"/>
      <c r="B52" s="74"/>
    </row>
    <row r="53" spans="1:2" ht="15.75" customHeight="1" x14ac:dyDescent="0.25">
      <c r="A53" s="92"/>
      <c r="B53" s="74"/>
    </row>
    <row r="54" spans="1:2" ht="15.75" customHeight="1" x14ac:dyDescent="0.25">
      <c r="A54" s="92"/>
      <c r="B54" s="74"/>
    </row>
    <row r="55" spans="1:2" ht="15.75" customHeight="1" x14ac:dyDescent="0.25">
      <c r="A55" s="92"/>
      <c r="B55" s="74"/>
    </row>
    <row r="56" spans="1:2" ht="15.75" customHeight="1" x14ac:dyDescent="0.25">
      <c r="A56" s="92"/>
      <c r="B56" s="74"/>
    </row>
    <row r="57" spans="1:2" ht="15.75" customHeight="1" x14ac:dyDescent="0.25">
      <c r="A57" s="92"/>
      <c r="B57" s="74"/>
    </row>
    <row r="58" spans="1:2" ht="15.75" customHeight="1" x14ac:dyDescent="0.25">
      <c r="A58" s="92"/>
      <c r="B58" s="74"/>
    </row>
    <row r="59" spans="1:2" ht="15.75" customHeight="1" x14ac:dyDescent="0.25">
      <c r="A59" s="92"/>
      <c r="B59" s="74"/>
    </row>
    <row r="60" spans="1:2" ht="15.75" customHeight="1" x14ac:dyDescent="0.25">
      <c r="A60" s="92"/>
      <c r="B60" s="74"/>
    </row>
    <row r="61" spans="1:2" ht="15.75" customHeight="1" x14ac:dyDescent="0.25">
      <c r="A61" s="92"/>
      <c r="B61" s="74"/>
    </row>
    <row r="62" spans="1:2" ht="15.75" customHeight="1" x14ac:dyDescent="0.25">
      <c r="A62" s="92"/>
      <c r="B62" s="74"/>
    </row>
    <row r="63" spans="1:2" ht="15.75" customHeight="1" x14ac:dyDescent="0.25">
      <c r="A63" s="92"/>
      <c r="B63" s="74"/>
    </row>
    <row r="64" spans="1:2" ht="15.75" customHeight="1" x14ac:dyDescent="0.25">
      <c r="A64" s="92"/>
      <c r="B64" s="74"/>
    </row>
    <row r="65" spans="1:2" ht="15.75" customHeight="1" x14ac:dyDescent="0.25">
      <c r="A65" s="92"/>
      <c r="B65" s="74"/>
    </row>
    <row r="66" spans="1:2" ht="15.75" customHeight="1" x14ac:dyDescent="0.25">
      <c r="A66" s="92"/>
      <c r="B66" s="74"/>
    </row>
    <row r="67" spans="1:2" ht="15.75" customHeight="1" x14ac:dyDescent="0.25">
      <c r="A67" s="92"/>
      <c r="B67" s="74"/>
    </row>
    <row r="68" spans="1:2" ht="15.75" customHeight="1" x14ac:dyDescent="0.25">
      <c r="A68" s="92"/>
      <c r="B68" s="74"/>
    </row>
    <row r="69" spans="1:2" ht="15.75" customHeight="1" x14ac:dyDescent="0.25">
      <c r="A69" s="92"/>
      <c r="B69" s="74"/>
    </row>
    <row r="70" spans="1:2" ht="15.75" customHeight="1" x14ac:dyDescent="0.25">
      <c r="A70" s="92"/>
      <c r="B70" s="74"/>
    </row>
    <row r="71" spans="1:2" ht="15.75" customHeight="1" x14ac:dyDescent="0.25">
      <c r="A71" s="92"/>
      <c r="B71" s="74"/>
    </row>
    <row r="72" spans="1:2" ht="15.75" customHeight="1" x14ac:dyDescent="0.25">
      <c r="A72" s="92"/>
      <c r="B72" s="74"/>
    </row>
    <row r="73" spans="1:2" ht="15.75" customHeight="1" x14ac:dyDescent="0.25">
      <c r="A73" s="92"/>
      <c r="B73" s="74"/>
    </row>
    <row r="74" spans="1:2" ht="15.75" customHeight="1" x14ac:dyDescent="0.25">
      <c r="A74" s="92"/>
      <c r="B74" s="74"/>
    </row>
    <row r="75" spans="1:2" ht="15.75" customHeight="1" x14ac:dyDescent="0.25">
      <c r="A75" s="92"/>
      <c r="B75" s="74"/>
    </row>
    <row r="76" spans="1:2" ht="15.75" customHeight="1" x14ac:dyDescent="0.25">
      <c r="A76" s="92"/>
      <c r="B76" s="74"/>
    </row>
    <row r="77" spans="1:2" ht="15.75" customHeight="1" x14ac:dyDescent="0.25"/>
    <row r="78" spans="1:2" ht="15.75" customHeight="1" x14ac:dyDescent="0.25"/>
    <row r="79" spans="1:2" ht="15.75" customHeight="1" x14ac:dyDescent="0.25"/>
    <row r="80" spans="1: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00"/>
  <sheetViews>
    <sheetView workbookViewId="0"/>
  </sheetViews>
  <sheetFormatPr baseColWidth="10" defaultColWidth="14.42578125" defaultRowHeight="15" customHeight="1" x14ac:dyDescent="0.25"/>
  <cols>
    <col min="1" max="1" width="37" customWidth="1"/>
    <col min="2" max="2" width="61.5703125" customWidth="1"/>
    <col min="3" max="3" width="29.5703125" customWidth="1"/>
    <col min="4" max="4" width="31" customWidth="1"/>
    <col min="5" max="5" width="30" customWidth="1"/>
    <col min="6" max="6" width="29.5703125" customWidth="1"/>
    <col min="7" max="7" width="28.140625" customWidth="1"/>
    <col min="8" max="8" width="30.85546875" customWidth="1"/>
    <col min="9" max="9" width="32.140625" customWidth="1"/>
    <col min="10" max="26" width="10.7109375" customWidth="1"/>
  </cols>
  <sheetData>
    <row r="1" spans="1:9" x14ac:dyDescent="0.25">
      <c r="A1" s="94" t="s">
        <v>3</v>
      </c>
    </row>
    <row r="2" spans="1:9" x14ac:dyDescent="0.25">
      <c r="A2" s="95" t="s">
        <v>313</v>
      </c>
    </row>
    <row r="3" spans="1:9" x14ac:dyDescent="0.25">
      <c r="A3" s="96" t="s">
        <v>176</v>
      </c>
      <c r="G3" s="93"/>
      <c r="H3" s="93"/>
      <c r="I3" s="93"/>
    </row>
    <row r="4" spans="1:9" x14ac:dyDescent="0.25">
      <c r="A4" s="96" t="s">
        <v>223</v>
      </c>
      <c r="G4" s="93"/>
      <c r="H4" s="93"/>
      <c r="I4" s="93"/>
    </row>
    <row r="5" spans="1:9" x14ac:dyDescent="0.25">
      <c r="A5" s="96" t="s">
        <v>628</v>
      </c>
      <c r="G5" s="93"/>
      <c r="H5" s="93"/>
      <c r="I5" s="93"/>
    </row>
    <row r="6" spans="1:9" x14ac:dyDescent="0.25">
      <c r="A6" s="96" t="s">
        <v>432</v>
      </c>
      <c r="G6" s="93"/>
      <c r="H6" s="93"/>
      <c r="I6" s="93"/>
    </row>
    <row r="7" spans="1:9" x14ac:dyDescent="0.25">
      <c r="A7" s="96" t="s">
        <v>219</v>
      </c>
      <c r="G7" s="93"/>
      <c r="H7" s="93"/>
      <c r="I7" s="93"/>
    </row>
    <row r="8" spans="1:9" x14ac:dyDescent="0.25">
      <c r="A8" s="96" t="s">
        <v>707</v>
      </c>
      <c r="G8" s="93"/>
      <c r="H8" s="93"/>
      <c r="I8" s="93"/>
    </row>
    <row r="9" spans="1:9" x14ac:dyDescent="0.25">
      <c r="A9" s="96" t="s">
        <v>46</v>
      </c>
      <c r="G9" s="93"/>
      <c r="H9" s="93"/>
      <c r="I9" s="93"/>
    </row>
    <row r="10" spans="1:9" x14ac:dyDescent="0.25">
      <c r="A10" s="96" t="s">
        <v>184</v>
      </c>
      <c r="G10" s="93"/>
      <c r="H10" s="93"/>
      <c r="I10" s="93"/>
    </row>
    <row r="11" spans="1:9" x14ac:dyDescent="0.25">
      <c r="A11" s="96" t="s">
        <v>65</v>
      </c>
      <c r="G11" s="93"/>
      <c r="H11" s="93"/>
      <c r="I11" s="93"/>
    </row>
    <row r="12" spans="1:9" x14ac:dyDescent="0.25">
      <c r="A12" s="96" t="s">
        <v>389</v>
      </c>
      <c r="G12" s="93"/>
      <c r="H12" s="93"/>
      <c r="I12" s="93"/>
    </row>
    <row r="13" spans="1:9" x14ac:dyDescent="0.25">
      <c r="A13" s="96" t="s">
        <v>549</v>
      </c>
      <c r="G13" s="93"/>
      <c r="H13" s="93"/>
      <c r="I13" s="93"/>
    </row>
    <row r="14" spans="1:9" x14ac:dyDescent="0.25">
      <c r="A14" s="96" t="s">
        <v>753</v>
      </c>
      <c r="G14" s="93"/>
      <c r="H14" s="93"/>
      <c r="I14" s="93"/>
    </row>
    <row r="15" spans="1:9" x14ac:dyDescent="0.25">
      <c r="A15" s="96" t="s">
        <v>146</v>
      </c>
      <c r="G15" s="93"/>
      <c r="H15" s="93"/>
      <c r="I15" s="93"/>
    </row>
    <row r="16" spans="1:9" x14ac:dyDescent="0.25">
      <c r="A16" s="96" t="s">
        <v>125</v>
      </c>
      <c r="G16" s="93"/>
      <c r="H16" s="93"/>
      <c r="I16" s="93"/>
    </row>
    <row r="17" spans="1:9" x14ac:dyDescent="0.25">
      <c r="A17" s="96" t="s">
        <v>299</v>
      </c>
      <c r="G17" s="93"/>
      <c r="H17" s="93"/>
      <c r="I17" s="93"/>
    </row>
    <row r="18" spans="1:9" x14ac:dyDescent="0.25">
      <c r="A18" s="96" t="s">
        <v>242</v>
      </c>
      <c r="G18" s="93"/>
      <c r="H18" s="93"/>
      <c r="I18" s="93"/>
    </row>
    <row r="19" spans="1:9" x14ac:dyDescent="0.25">
      <c r="A19" s="96" t="s">
        <v>269</v>
      </c>
      <c r="G19" s="93"/>
      <c r="H19" s="93"/>
      <c r="I19" s="93"/>
    </row>
    <row r="20" spans="1:9" x14ac:dyDescent="0.25">
      <c r="A20" s="96" t="s">
        <v>272</v>
      </c>
      <c r="G20" s="93"/>
      <c r="H20" s="93"/>
      <c r="I20" s="93"/>
    </row>
    <row r="21" spans="1:9" ht="15.75" customHeight="1" x14ac:dyDescent="0.25">
      <c r="A21" s="96" t="s">
        <v>215</v>
      </c>
      <c r="G21" s="93"/>
      <c r="H21" s="93"/>
      <c r="I21" s="93"/>
    </row>
    <row r="22" spans="1:9" ht="15.75" customHeight="1" x14ac:dyDescent="0.25">
      <c r="A22" s="96" t="s">
        <v>325</v>
      </c>
      <c r="G22" s="93"/>
      <c r="H22" s="93"/>
      <c r="I22" s="93"/>
    </row>
    <row r="23" spans="1:9" ht="15.75" customHeight="1" x14ac:dyDescent="0.25">
      <c r="A23" s="96" t="s">
        <v>744</v>
      </c>
      <c r="G23" s="93"/>
      <c r="H23" s="93"/>
      <c r="I23" s="93"/>
    </row>
    <row r="24" spans="1:9" ht="15.75" customHeight="1" x14ac:dyDescent="0.25">
      <c r="A24" s="96" t="s">
        <v>657</v>
      </c>
      <c r="G24" s="93"/>
      <c r="H24" s="93"/>
      <c r="I24" s="93"/>
    </row>
    <row r="25" spans="1:9" ht="15.75" customHeight="1" x14ac:dyDescent="0.25">
      <c r="A25" s="96" t="s">
        <v>30</v>
      </c>
      <c r="G25" s="93"/>
      <c r="H25" s="93"/>
      <c r="I25" s="93"/>
    </row>
    <row r="26" spans="1:9" ht="15.75" customHeight="1" x14ac:dyDescent="0.25">
      <c r="A26" s="96" t="s">
        <v>328</v>
      </c>
      <c r="G26" s="93"/>
      <c r="H26" s="93"/>
      <c r="I26" s="93"/>
    </row>
    <row r="27" spans="1:9" ht="15.75" customHeight="1" x14ac:dyDescent="0.25">
      <c r="A27" s="96" t="s">
        <v>460</v>
      </c>
      <c r="G27" s="93"/>
      <c r="H27" s="93"/>
      <c r="I27" s="93"/>
    </row>
    <row r="28" spans="1:9" ht="15.75" customHeight="1" x14ac:dyDescent="0.25">
      <c r="A28" s="96" t="s">
        <v>466</v>
      </c>
      <c r="G28" s="93"/>
      <c r="H28" s="93"/>
      <c r="I28" s="93"/>
    </row>
    <row r="29" spans="1:9" ht="15.75" customHeight="1" x14ac:dyDescent="0.25">
      <c r="A29" s="96" t="s">
        <v>504</v>
      </c>
      <c r="G29" s="93"/>
      <c r="H29" s="93"/>
      <c r="I29" s="93"/>
    </row>
    <row r="30" spans="1:9" ht="15.75" customHeight="1" x14ac:dyDescent="0.25">
      <c r="A30" s="96" t="s">
        <v>116</v>
      </c>
      <c r="G30" s="93"/>
      <c r="H30" s="93"/>
      <c r="I30" s="93"/>
    </row>
    <row r="31" spans="1:9" ht="15.75" customHeight="1" x14ac:dyDescent="0.25">
      <c r="A31" s="96" t="s">
        <v>287</v>
      </c>
      <c r="G31" s="93"/>
      <c r="H31" s="93"/>
      <c r="I31" s="93"/>
    </row>
    <row r="32" spans="1:9" ht="15.75" customHeight="1" x14ac:dyDescent="0.25">
      <c r="A32" s="96" t="s">
        <v>94</v>
      </c>
      <c r="G32" s="93"/>
      <c r="H32" s="93"/>
      <c r="I32" s="93"/>
    </row>
    <row r="33" spans="1:9" ht="15.75" customHeight="1" x14ac:dyDescent="0.25">
      <c r="A33" s="96" t="s">
        <v>110</v>
      </c>
      <c r="G33" s="93"/>
      <c r="H33" s="93"/>
      <c r="I33" s="93"/>
    </row>
    <row r="34" spans="1:9" ht="15.75" customHeight="1" x14ac:dyDescent="0.25">
      <c r="A34" s="96" t="s">
        <v>208</v>
      </c>
      <c r="G34" s="93"/>
      <c r="H34" s="93"/>
      <c r="I34" s="93"/>
    </row>
    <row r="35" spans="1:9" ht="15.75" customHeight="1" x14ac:dyDescent="0.25">
      <c r="A35" s="96" t="s">
        <v>727</v>
      </c>
      <c r="G35" s="93"/>
      <c r="H35" s="93"/>
      <c r="I35" s="93"/>
    </row>
    <row r="36" spans="1:9" ht="15.75" customHeight="1" x14ac:dyDescent="0.25">
      <c r="A36" s="96" t="s">
        <v>137</v>
      </c>
      <c r="G36" s="93"/>
      <c r="H36" s="93"/>
      <c r="I36" s="93"/>
    </row>
    <row r="37" spans="1:9" ht="15.75" customHeight="1" x14ac:dyDescent="0.25">
      <c r="A37" s="96" t="s">
        <v>354</v>
      </c>
      <c r="G37" s="93"/>
      <c r="H37" s="93"/>
      <c r="I37" s="93"/>
    </row>
    <row r="38" spans="1:9" ht="15.75" customHeight="1" x14ac:dyDescent="0.25">
      <c r="A38" s="96" t="s">
        <v>347</v>
      </c>
      <c r="G38" s="93"/>
      <c r="H38" s="93"/>
      <c r="I38" s="93"/>
    </row>
    <row r="39" spans="1:9" ht="15.75" customHeight="1" x14ac:dyDescent="0.25">
      <c r="A39" s="96" t="s">
        <v>290</v>
      </c>
      <c r="G39" s="93"/>
      <c r="H39" s="93"/>
      <c r="I39" s="93"/>
    </row>
    <row r="40" spans="1:9" ht="15.75" customHeight="1" x14ac:dyDescent="0.25">
      <c r="A40" s="96" t="s">
        <v>342</v>
      </c>
      <c r="G40" s="93"/>
      <c r="H40" s="93"/>
      <c r="I40" s="93"/>
    </row>
    <row r="41" spans="1:9" ht="15.75" customHeight="1" x14ac:dyDescent="0.25">
      <c r="A41" s="96" t="s">
        <v>198</v>
      </c>
      <c r="G41" s="93"/>
      <c r="H41" s="93"/>
      <c r="I41" s="93"/>
    </row>
    <row r="42" spans="1:9" ht="15.75" customHeight="1" x14ac:dyDescent="0.25">
      <c r="A42" s="96" t="s">
        <v>676</v>
      </c>
      <c r="G42" s="93"/>
      <c r="H42" s="93"/>
      <c r="I42" s="93"/>
    </row>
    <row r="43" spans="1:9" ht="15.75" customHeight="1" x14ac:dyDescent="0.25">
      <c r="A43" s="96" t="s">
        <v>333</v>
      </c>
      <c r="G43" s="93"/>
      <c r="H43" s="93"/>
      <c r="I43" s="93"/>
    </row>
    <row r="44" spans="1:9" ht="15.75" customHeight="1" x14ac:dyDescent="0.25">
      <c r="A44" s="96" t="s">
        <v>104</v>
      </c>
      <c r="G44" s="93"/>
      <c r="H44" s="93"/>
      <c r="I44" s="93"/>
    </row>
    <row r="45" spans="1:9" ht="15.75" customHeight="1" x14ac:dyDescent="0.25">
      <c r="A45" s="96" t="s">
        <v>173</v>
      </c>
      <c r="G45" s="93"/>
      <c r="H45" s="93"/>
      <c r="I45" s="93"/>
    </row>
    <row r="46" spans="1:9" ht="15.75" customHeight="1" x14ac:dyDescent="0.25">
      <c r="A46" s="96" t="s">
        <v>266</v>
      </c>
      <c r="G46" s="93"/>
      <c r="H46" s="93"/>
      <c r="I46" s="93"/>
    </row>
    <row r="47" spans="1:9" ht="15.75" customHeight="1" x14ac:dyDescent="0.25">
      <c r="A47" s="96" t="s">
        <v>83</v>
      </c>
      <c r="G47" s="93"/>
      <c r="H47" s="93"/>
      <c r="I47" s="93"/>
    </row>
    <row r="48" spans="1:9" ht="15.75" customHeight="1" x14ac:dyDescent="0.25">
      <c r="A48" s="96" t="s">
        <v>58</v>
      </c>
      <c r="G48" s="93"/>
      <c r="H48" s="93"/>
      <c r="I48" s="93"/>
    </row>
    <row r="49" spans="1:9" ht="15.75" customHeight="1" x14ac:dyDescent="0.25">
      <c r="A49" s="96" t="s">
        <v>592</v>
      </c>
      <c r="G49" s="93"/>
      <c r="H49" s="93"/>
      <c r="I49" s="93"/>
    </row>
    <row r="50" spans="1:9" ht="15.75" customHeight="1" x14ac:dyDescent="0.25">
      <c r="A50" s="96" t="s">
        <v>524</v>
      </c>
      <c r="G50" s="93"/>
      <c r="H50" s="93"/>
      <c r="I50" s="93"/>
    </row>
    <row r="51" spans="1:9" ht="15.75" customHeight="1" x14ac:dyDescent="0.25">
      <c r="A51" s="96" t="s">
        <v>530</v>
      </c>
      <c r="G51" s="93"/>
      <c r="H51" s="93"/>
      <c r="I51" s="93"/>
    </row>
    <row r="52" spans="1:9" ht="15.75" customHeight="1" x14ac:dyDescent="0.25">
      <c r="A52" s="96" t="s">
        <v>577</v>
      </c>
      <c r="G52" s="93"/>
      <c r="H52" s="93"/>
      <c r="I52" s="93"/>
    </row>
    <row r="53" spans="1:9" ht="15.75" customHeight="1" x14ac:dyDescent="0.25">
      <c r="A53" s="96" t="s">
        <v>394</v>
      </c>
      <c r="G53" s="93"/>
      <c r="H53" s="93"/>
      <c r="I53" s="93"/>
    </row>
    <row r="54" spans="1:9" ht="15.75" customHeight="1" x14ac:dyDescent="0.25">
      <c r="A54" s="96" t="s">
        <v>561</v>
      </c>
      <c r="G54" s="93"/>
      <c r="H54" s="93"/>
      <c r="I54" s="93"/>
    </row>
    <row r="55" spans="1:9" ht="15.75" customHeight="1" x14ac:dyDescent="0.25">
      <c r="A55" s="96" t="s">
        <v>296</v>
      </c>
      <c r="G55" s="93"/>
      <c r="H55" s="93"/>
      <c r="I55" s="93"/>
    </row>
    <row r="56" spans="1:9" ht="15.75" customHeight="1" x14ac:dyDescent="0.25">
      <c r="A56" s="96" t="s">
        <v>302</v>
      </c>
      <c r="G56" s="93"/>
      <c r="H56" s="93"/>
      <c r="I56" s="93"/>
    </row>
    <row r="57" spans="1:9" ht="15.75" customHeight="1" x14ac:dyDescent="0.25">
      <c r="A57" s="96" t="s">
        <v>156</v>
      </c>
      <c r="G57" s="93"/>
      <c r="H57" s="93"/>
      <c r="I57" s="93"/>
    </row>
    <row r="58" spans="1:9" ht="15.75" customHeight="1" x14ac:dyDescent="0.25">
      <c r="A58" s="96" t="s">
        <v>187</v>
      </c>
      <c r="G58" s="93"/>
      <c r="H58" s="93"/>
      <c r="I58" s="93"/>
    </row>
    <row r="59" spans="1:9" ht="15.75" customHeight="1" x14ac:dyDescent="0.25">
      <c r="A59" s="96" t="s">
        <v>149</v>
      </c>
      <c r="G59" s="93"/>
      <c r="H59" s="93"/>
      <c r="I59" s="93"/>
    </row>
    <row r="60" spans="1:9" ht="15.75" customHeight="1" x14ac:dyDescent="0.25">
      <c r="A60" s="96" t="s">
        <v>355</v>
      </c>
      <c r="G60" s="93"/>
      <c r="H60" s="93"/>
      <c r="I60" s="93"/>
    </row>
    <row r="61" spans="1:9" ht="15.75" customHeight="1" x14ac:dyDescent="0.25">
      <c r="A61" s="96" t="s">
        <v>360</v>
      </c>
      <c r="G61" s="93"/>
      <c r="H61" s="93"/>
      <c r="I61" s="93"/>
    </row>
    <row r="62" spans="1:9" ht="15.75" customHeight="1" x14ac:dyDescent="0.25">
      <c r="A62" s="96" t="s">
        <v>365</v>
      </c>
      <c r="G62" s="93"/>
      <c r="H62" s="93"/>
      <c r="I62" s="93"/>
    </row>
    <row r="63" spans="1:9" ht="15.75" customHeight="1" x14ac:dyDescent="0.25">
      <c r="A63" s="96" t="s">
        <v>370</v>
      </c>
      <c r="G63" s="93"/>
      <c r="H63" s="93"/>
      <c r="I63" s="93"/>
    </row>
    <row r="64" spans="1:9" ht="15.75" customHeight="1" x14ac:dyDescent="0.25">
      <c r="A64" s="96" t="s">
        <v>386</v>
      </c>
      <c r="G64" s="93"/>
      <c r="H64" s="93"/>
      <c r="I64" s="93"/>
    </row>
    <row r="65" spans="1:9" ht="15.75" customHeight="1" x14ac:dyDescent="0.25">
      <c r="A65" s="96" t="s">
        <v>307</v>
      </c>
      <c r="G65" s="93"/>
      <c r="H65" s="93"/>
      <c r="I65" s="93"/>
    </row>
    <row r="66" spans="1:9" ht="15.75" customHeight="1" x14ac:dyDescent="0.25">
      <c r="A66" s="96" t="s">
        <v>373</v>
      </c>
      <c r="G66" s="93"/>
      <c r="H66" s="93"/>
      <c r="I66" s="93"/>
    </row>
    <row r="67" spans="1:9" ht="15.75" customHeight="1" x14ac:dyDescent="0.25">
      <c r="A67" s="99" t="s">
        <v>789</v>
      </c>
      <c r="G67" s="93"/>
      <c r="H67" s="93"/>
      <c r="I67" s="93"/>
    </row>
    <row r="68" spans="1:9" ht="15.75" customHeight="1" x14ac:dyDescent="0.25">
      <c r="G68" s="93"/>
      <c r="H68" s="93"/>
      <c r="I68" s="93"/>
    </row>
    <row r="69" spans="1:9" ht="15.75" customHeight="1" x14ac:dyDescent="0.25">
      <c r="G69" s="93"/>
      <c r="H69" s="93"/>
      <c r="I69" s="93"/>
    </row>
    <row r="70" spans="1:9" ht="15.75" customHeight="1" x14ac:dyDescent="0.25">
      <c r="G70" s="93"/>
      <c r="H70" s="93"/>
      <c r="I70" s="93"/>
    </row>
    <row r="71" spans="1:9" ht="15.75" customHeight="1" x14ac:dyDescent="0.25">
      <c r="G71" s="93"/>
      <c r="H71" s="93"/>
      <c r="I71" s="93"/>
    </row>
    <row r="72" spans="1:9" ht="15.75" customHeight="1" x14ac:dyDescent="0.25">
      <c r="G72" s="93"/>
      <c r="H72" s="93"/>
      <c r="I72" s="93"/>
    </row>
    <row r="73" spans="1:9" ht="15.75" customHeight="1" x14ac:dyDescent="0.25">
      <c r="G73" s="93"/>
      <c r="H73" s="93"/>
      <c r="I73" s="93"/>
    </row>
    <row r="74" spans="1:9" ht="15.75" customHeight="1" x14ac:dyDescent="0.25">
      <c r="G74" s="93"/>
      <c r="H74" s="93"/>
      <c r="I74" s="93"/>
    </row>
    <row r="75" spans="1:9" ht="15.75" customHeight="1" x14ac:dyDescent="0.25">
      <c r="C75" s="93"/>
      <c r="D75" s="93"/>
      <c r="E75" s="93"/>
      <c r="F75" s="93"/>
      <c r="G75" s="93"/>
      <c r="H75" s="93"/>
      <c r="I75" s="93"/>
    </row>
    <row r="76" spans="1:9" ht="15.75" customHeight="1" x14ac:dyDescent="0.25">
      <c r="C76" s="93"/>
      <c r="D76" s="93"/>
      <c r="E76" s="93"/>
      <c r="F76" s="93"/>
      <c r="G76" s="93"/>
      <c r="H76" s="93"/>
      <c r="I76" s="93"/>
    </row>
    <row r="77" spans="1:9" ht="15.75" customHeight="1" x14ac:dyDescent="0.25">
      <c r="C77" s="93"/>
      <c r="D77" s="93"/>
      <c r="E77" s="93"/>
      <c r="F77" s="93"/>
      <c r="G77" s="93"/>
      <c r="H77" s="93"/>
      <c r="I77" s="93"/>
    </row>
    <row r="78" spans="1:9" ht="15.75" customHeight="1" x14ac:dyDescent="0.25">
      <c r="C78" s="93"/>
      <c r="D78" s="93"/>
      <c r="E78" s="93"/>
      <c r="F78" s="93"/>
      <c r="G78" s="93"/>
      <c r="H78" s="93"/>
      <c r="I78" s="93"/>
    </row>
    <row r="79" spans="1:9" ht="15.75" customHeight="1" x14ac:dyDescent="0.25"/>
    <row r="80" spans="1:9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824D289BFBB3489232AF637D077114" ma:contentTypeVersion="5" ma:contentTypeDescription="Crear nuevo documento." ma:contentTypeScope="" ma:versionID="b935950c89082339bf676b3be1fc65fd">
  <xsd:schema xmlns:xsd="http://www.w3.org/2001/XMLSchema" xmlns:xs="http://www.w3.org/2001/XMLSchema" xmlns:p="http://schemas.microsoft.com/office/2006/metadata/properties" xmlns:ns2="99fdf9bc-8a5e-467f-85b2-13d0f260d93b" targetNamespace="http://schemas.microsoft.com/office/2006/metadata/properties" ma:root="true" ma:fieldsID="af9a1c659f4886d17fb70b5f7fb4fbf8" ns2:_="">
    <xsd:import namespace="99fdf9bc-8a5e-467f-85b2-13d0f260d93b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" minOccurs="0"/>
                <xsd:element ref="ns2:Clasificaci_x00f3_n" minOccurs="0"/>
                <xsd:element ref="ns2:Clasificacion_x0020_2" minOccurs="0"/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fdf9bc-8a5e-467f-85b2-13d0f260d93b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" ma:index="9" nillable="true" ma:displayName="Fecha" ma:format="DateOnly" ma:internalName="Fecha">
      <xsd:simpleType>
        <xsd:restriction base="dms:DateTime"/>
      </xsd:simpleType>
    </xsd:element>
    <xsd:element name="Clasificaci_x00f3_n" ma:index="10" nillable="true" ma:displayName="Clasificación" ma:default="Defensa Judicial" ma:format="Dropdown" ma:internalName="Clasificaci_x00f3_n">
      <xsd:simpleType>
        <xsd:restriction base="dms:Choice">
          <xsd:enumeration value="."/>
          <xsd:enumeration value="Defensa Judicial"/>
          <xsd:enumeration value="Estudios Técnicos"/>
          <xsd:enumeration value="Evaluación de Planes de Acción Vigencia"/>
          <xsd:enumeration value="Información Para la Población Vulnerable"/>
          <xsd:enumeration value="Informe de Gestión"/>
          <xsd:enumeration value="Informes de Empalme"/>
          <xsd:enumeration value="Plan Anticorrupción y de Atención al Ciudadano"/>
          <xsd:enumeration value="Plan Anual de Adquisiciones"/>
          <xsd:enumeration value="Plan de Gestión Integral de Residuos Sólidos PGIRS"/>
          <xsd:enumeration value="Plan de Ordenamiento Territorial POT"/>
          <xsd:enumeration value="Plan Operativo Anual de Inversiones POAI"/>
          <xsd:enumeration value="Planes de Acción"/>
          <xsd:enumeration value="Política de Seguridad Vial"/>
          <xsd:enumeration value="Proyectos de Inversión Mpal"/>
          <xsd:enumeration value="Reportes de Control Interno"/>
          <xsd:enumeration value="Plan Indicativo"/>
          <xsd:enumeration value="Proyecto Popayán Vive Digital"/>
          <xsd:enumeration value="Rendición de Cuentas a la Ciudadanía"/>
        </xsd:restriction>
      </xsd:simpleType>
    </xsd:element>
    <xsd:element name="Clasificacion_x0020_2" ma:index="11" nillable="true" ma:displayName="Clasificacion 2" ma:default="Planes de Acción Vigencia 2024" ma:format="Dropdown" ma:internalName="Clasificacion_x0020_2">
      <xsd:simpleType>
        <xsd:restriction base="dms:Choice">
          <xsd:enumeration value="Banco de Programas y Proyectos de Inversión"/>
          <xsd:enumeration value="Plan de Auditorías"/>
          <xsd:enumeration value="Planes de Acción Vigencia 2013"/>
          <xsd:enumeration value="Planes de Acción Vigencia 2014"/>
          <xsd:enumeration value="Planes de Acción Vigencia 2015"/>
          <xsd:enumeration value="Planes de Acción Vigencia 2016"/>
          <xsd:enumeration value="Planes de Acción Vigencia 2017"/>
          <xsd:enumeration value="Planes de Acción Vigencia 2018"/>
          <xsd:enumeration value="Planes de Acción Vigencia 2019"/>
          <xsd:enumeration value="Planes de Acción Vigencia 2020"/>
          <xsd:enumeration value="Planes de Acción Vigencia 2021"/>
          <xsd:enumeration value="Planes de Acción Vigencia 2022"/>
          <xsd:enumeration value="Planes de Acción Vigencia 2023"/>
          <xsd:enumeration value="Planes de Acción Vigencia 2024"/>
          <xsd:enumeration value="Planes de Acción Vigencia 2025"/>
          <xsd:enumeration value="Multimedia Historia de Popayán"/>
          <xsd:enumeration value="Portal Promoción Turística"/>
          <xsd:enumeration value="Proyecto Popayán Vive Digital"/>
          <xsd:enumeration value="Tic Innovadoras Red de Museos del Cauca"/>
          <xsd:enumeration value="SUIT"/>
          <xsd:enumeration value="Ninguna"/>
        </xsd:restriction>
      </xsd:simpleType>
    </xsd:element>
    <xsd:element name="A_x00f1_o" ma:index="12" nillable="true" ma:displayName="Año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99fdf9bc-8a5e-467f-85b2-13d0f260d93b">2025-02-20T05:00:00+00:00</Fecha>
    <Clasificacion_x0020_2 xmlns="99fdf9bc-8a5e-467f-85b2-13d0f260d93b">Planes de Acción Vigencia 2025</Clasificacion_x0020_2>
    <Clasificaci_x00f3_n xmlns="99fdf9bc-8a5e-467f-85b2-13d0f260d93b">Plan Operativo Anual de Inversiones POAI</Clasificaci_x00f3_n>
    <A_x00f1_o xmlns="99fdf9bc-8a5e-467f-85b2-13d0f260d93b">2025</A_x00f1_o>
    <Descripci_x00f3_n xmlns="99fdf9bc-8a5e-467f-85b2-13d0f260d93b">Plan Operativo Anual de Inversione_ POAI 2025</Descripci_x00f3_n>
  </documentManagement>
</p:properties>
</file>

<file path=customXml/itemProps1.xml><?xml version="1.0" encoding="utf-8"?>
<ds:datastoreItem xmlns:ds="http://schemas.openxmlformats.org/officeDocument/2006/customXml" ds:itemID="{6B9566FD-49C8-41FC-B511-EF46485E165E}"/>
</file>

<file path=customXml/itemProps2.xml><?xml version="1.0" encoding="utf-8"?>
<ds:datastoreItem xmlns:ds="http://schemas.openxmlformats.org/officeDocument/2006/customXml" ds:itemID="{7C641DF7-5AD0-4B14-AC98-450C443617DE}"/>
</file>

<file path=customXml/itemProps3.xml><?xml version="1.0" encoding="utf-8"?>
<ds:datastoreItem xmlns:ds="http://schemas.openxmlformats.org/officeDocument/2006/customXml" ds:itemID="{D4A14C71-649D-43B8-A906-1EA8D525A5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POAI 2025</vt:lpstr>
      <vt:lpstr>Hoja2</vt:lpstr>
      <vt:lpstr>Hoja3</vt:lpstr>
      <vt:lpstr>PPI</vt:lpstr>
      <vt:lpstr>Hoja5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Operativo Anual de Inversione_ POAI 2025</dc:title>
  <dc:creator>Usuario de Windows</dc:creator>
  <cp:lastModifiedBy>esteban alejandro zuñiga barco</cp:lastModifiedBy>
  <cp:lastPrinted>2025-02-20T15:33:10Z</cp:lastPrinted>
  <dcterms:created xsi:type="dcterms:W3CDTF">2024-05-23T22:11:12Z</dcterms:created>
  <dcterms:modified xsi:type="dcterms:W3CDTF">2025-02-21T12:55:30Z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0x010100CB824D289BFBB3489232AF637D077114</vt:lpwstr>
  </property>
</Properties>
</file>